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200" yWindow="4215" windowWidth="20730" windowHeight="11385" activeTab="1"/>
  </bookViews>
  <sheets>
    <sheet name="Rekapitulace stavby" sheetId="1" r:id="rId1"/>
    <sheet name="2022041 - Zastřešení tera..." sheetId="2" r:id="rId2"/>
  </sheets>
  <definedNames>
    <definedName name="_xlnm.Print_Titles" localSheetId="1">'2022041 - Zastřešení tera...'!$138:$138</definedName>
    <definedName name="_xlnm.Print_Titles" localSheetId="0">'Rekapitulace stavby'!$85:$85</definedName>
    <definedName name="_xlnm.Print_Area" localSheetId="1">'2022041 - Zastřešení tera...'!$C$4:$Q$70,'2022041 - Zastřešení tera...'!$C$76:$Q$123,'2022041 - Zastřešení tera...'!$C$129:$Q$493</definedName>
    <definedName name="_xlnm.Print_Area" localSheetId="0">'Rekapitulace stavby'!$C$4:$AP$70,'Rekapitulace stavby'!$C$76:$AP$92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Y88" i="1" l="1"/>
  <c r="AX88" i="1"/>
  <c r="BI493" i="2"/>
  <c r="BH493" i="2"/>
  <c r="BG493" i="2"/>
  <c r="BF493" i="2"/>
  <c r="AA493" i="2"/>
  <c r="AA492" i="2" s="1"/>
  <c r="Y493" i="2"/>
  <c r="Y492" i="2" s="1"/>
  <c r="W493" i="2"/>
  <c r="W492" i="2" s="1"/>
  <c r="BK493" i="2"/>
  <c r="BK492" i="2" s="1"/>
  <c r="N492" i="2" s="1"/>
  <c r="N119" i="2" s="1"/>
  <c r="N493" i="2"/>
  <c r="BE493" i="2" s="1"/>
  <c r="BI491" i="2"/>
  <c r="BH491" i="2"/>
  <c r="BG491" i="2"/>
  <c r="BF491" i="2"/>
  <c r="AA491" i="2"/>
  <c r="AA490" i="2" s="1"/>
  <c r="Y491" i="2"/>
  <c r="Y490" i="2" s="1"/>
  <c r="W491" i="2"/>
  <c r="W490" i="2" s="1"/>
  <c r="BK491" i="2"/>
  <c r="BK490" i="2" s="1"/>
  <c r="N490" i="2" s="1"/>
  <c r="N118" i="2" s="1"/>
  <c r="N491" i="2"/>
  <c r="BE491" i="2" s="1"/>
  <c r="BI489" i="2"/>
  <c r="BH489" i="2"/>
  <c r="BG489" i="2"/>
  <c r="BF489" i="2"/>
  <c r="AA489" i="2"/>
  <c r="AA488" i="2" s="1"/>
  <c r="Y489" i="2"/>
  <c r="Y488" i="2" s="1"/>
  <c r="W489" i="2"/>
  <c r="W488" i="2" s="1"/>
  <c r="BK489" i="2"/>
  <c r="BK488" i="2" s="1"/>
  <c r="N488" i="2" s="1"/>
  <c r="N117" i="2" s="1"/>
  <c r="N489" i="2"/>
  <c r="BE489" i="2" s="1"/>
  <c r="BI487" i="2"/>
  <c r="BH487" i="2"/>
  <c r="BG487" i="2"/>
  <c r="BF487" i="2"/>
  <c r="AA487" i="2"/>
  <c r="Y487" i="2"/>
  <c r="W487" i="2"/>
  <c r="BK487" i="2"/>
  <c r="N487" i="2"/>
  <c r="BE487" i="2" s="1"/>
  <c r="BI486" i="2"/>
  <c r="BH486" i="2"/>
  <c r="BG486" i="2"/>
  <c r="BF486" i="2"/>
  <c r="BE486" i="2"/>
  <c r="AA486" i="2"/>
  <c r="AA485" i="2" s="1"/>
  <c r="AA484" i="2" s="1"/>
  <c r="Y486" i="2"/>
  <c r="W486" i="2"/>
  <c r="W485" i="2" s="1"/>
  <c r="W484" i="2" s="1"/>
  <c r="BK486" i="2"/>
  <c r="N486" i="2"/>
  <c r="BI483" i="2"/>
  <c r="BH483" i="2"/>
  <c r="BG483" i="2"/>
  <c r="BF483" i="2"/>
  <c r="BE483" i="2"/>
  <c r="AA483" i="2"/>
  <c r="Y483" i="2"/>
  <c r="W483" i="2"/>
  <c r="BK483" i="2"/>
  <c r="N483" i="2"/>
  <c r="BI481" i="2"/>
  <c r="BH481" i="2"/>
  <c r="BG481" i="2"/>
  <c r="BF481" i="2"/>
  <c r="AA481" i="2"/>
  <c r="Y481" i="2"/>
  <c r="W481" i="2"/>
  <c r="BK481" i="2"/>
  <c r="N481" i="2"/>
  <c r="BE481" i="2" s="1"/>
  <c r="BI480" i="2"/>
  <c r="BH480" i="2"/>
  <c r="BG480" i="2"/>
  <c r="BF480" i="2"/>
  <c r="AA480" i="2"/>
  <c r="Y480" i="2"/>
  <c r="W480" i="2"/>
  <c r="BK480" i="2"/>
  <c r="N480" i="2"/>
  <c r="BE480" i="2" s="1"/>
  <c r="BI479" i="2"/>
  <c r="BH479" i="2"/>
  <c r="BG479" i="2"/>
  <c r="BF479" i="2"/>
  <c r="AA479" i="2"/>
  <c r="Y479" i="2"/>
  <c r="W479" i="2"/>
  <c r="BK479" i="2"/>
  <c r="N479" i="2"/>
  <c r="BE479" i="2" s="1"/>
  <c r="BI478" i="2"/>
  <c r="BH478" i="2"/>
  <c r="BG478" i="2"/>
  <c r="BF478" i="2"/>
  <c r="BE478" i="2"/>
  <c r="AA478" i="2"/>
  <c r="Y478" i="2"/>
  <c r="W478" i="2"/>
  <c r="BK478" i="2"/>
  <c r="N478" i="2"/>
  <c r="BI477" i="2"/>
  <c r="BH477" i="2"/>
  <c r="BG477" i="2"/>
  <c r="BF477" i="2"/>
  <c r="AA477" i="2"/>
  <c r="Y477" i="2"/>
  <c r="W477" i="2"/>
  <c r="BK477" i="2"/>
  <c r="N477" i="2"/>
  <c r="BE477" i="2" s="1"/>
  <c r="BI476" i="2"/>
  <c r="BH476" i="2"/>
  <c r="BG476" i="2"/>
  <c r="BF476" i="2"/>
  <c r="AA476" i="2"/>
  <c r="AA475" i="2" s="1"/>
  <c r="Y476" i="2"/>
  <c r="Y475" i="2" s="1"/>
  <c r="W476" i="2"/>
  <c r="W475" i="2" s="1"/>
  <c r="BK476" i="2"/>
  <c r="N476" i="2"/>
  <c r="BE476" i="2" s="1"/>
  <c r="BI474" i="2"/>
  <c r="BH474" i="2"/>
  <c r="BG474" i="2"/>
  <c r="BF474" i="2"/>
  <c r="AA474" i="2"/>
  <c r="Y474" i="2"/>
  <c r="W474" i="2"/>
  <c r="BK474" i="2"/>
  <c r="N474" i="2"/>
  <c r="BE474" i="2" s="1"/>
  <c r="BI473" i="2"/>
  <c r="BH473" i="2"/>
  <c r="BG473" i="2"/>
  <c r="BF473" i="2"/>
  <c r="AA473" i="2"/>
  <c r="Y473" i="2"/>
  <c r="W473" i="2"/>
  <c r="BK473" i="2"/>
  <c r="N473" i="2"/>
  <c r="BE473" i="2" s="1"/>
  <c r="BI472" i="2"/>
  <c r="BH472" i="2"/>
  <c r="BG472" i="2"/>
  <c r="BF472" i="2"/>
  <c r="AA472" i="2"/>
  <c r="Y472" i="2"/>
  <c r="W472" i="2"/>
  <c r="BK472" i="2"/>
  <c r="N472" i="2"/>
  <c r="BE472" i="2" s="1"/>
  <c r="BI471" i="2"/>
  <c r="BH471" i="2"/>
  <c r="BG471" i="2"/>
  <c r="BF471" i="2"/>
  <c r="BE471" i="2"/>
  <c r="AA471" i="2"/>
  <c r="Y471" i="2"/>
  <c r="W471" i="2"/>
  <c r="BK471" i="2"/>
  <c r="N471" i="2"/>
  <c r="BI470" i="2"/>
  <c r="BH470" i="2"/>
  <c r="BG470" i="2"/>
  <c r="BF470" i="2"/>
  <c r="AA470" i="2"/>
  <c r="Y470" i="2"/>
  <c r="W470" i="2"/>
  <c r="BK470" i="2"/>
  <c r="N470" i="2"/>
  <c r="BE470" i="2" s="1"/>
  <c r="BI469" i="2"/>
  <c r="BH469" i="2"/>
  <c r="BG469" i="2"/>
  <c r="BF469" i="2"/>
  <c r="AA469" i="2"/>
  <c r="Y469" i="2"/>
  <c r="W469" i="2"/>
  <c r="BK469" i="2"/>
  <c r="N469" i="2"/>
  <c r="BE469" i="2" s="1"/>
  <c r="BI468" i="2"/>
  <c r="BH468" i="2"/>
  <c r="BG468" i="2"/>
  <c r="BF468" i="2"/>
  <c r="AA468" i="2"/>
  <c r="Y468" i="2"/>
  <c r="W468" i="2"/>
  <c r="BK468" i="2"/>
  <c r="N468" i="2"/>
  <c r="BE468" i="2" s="1"/>
  <c r="BI467" i="2"/>
  <c r="BH467" i="2"/>
  <c r="BG467" i="2"/>
  <c r="BF467" i="2"/>
  <c r="BE467" i="2"/>
  <c r="AA467" i="2"/>
  <c r="Y467" i="2"/>
  <c r="W467" i="2"/>
  <c r="BK467" i="2"/>
  <c r="N467" i="2"/>
  <c r="BI466" i="2"/>
  <c r="BH466" i="2"/>
  <c r="BG466" i="2"/>
  <c r="BF466" i="2"/>
  <c r="AA466" i="2"/>
  <c r="Y466" i="2"/>
  <c r="Y465" i="2" s="1"/>
  <c r="W466" i="2"/>
  <c r="BK466" i="2"/>
  <c r="N466" i="2"/>
  <c r="BE466" i="2" s="1"/>
  <c r="BI464" i="2"/>
  <c r="BH464" i="2"/>
  <c r="BG464" i="2"/>
  <c r="BF464" i="2"/>
  <c r="AA464" i="2"/>
  <c r="Y464" i="2"/>
  <c r="W464" i="2"/>
  <c r="BK464" i="2"/>
  <c r="N464" i="2"/>
  <c r="BE464" i="2" s="1"/>
  <c r="BI463" i="2"/>
  <c r="BH463" i="2"/>
  <c r="BG463" i="2"/>
  <c r="BF463" i="2"/>
  <c r="BE463" i="2"/>
  <c r="AA463" i="2"/>
  <c r="Y463" i="2"/>
  <c r="W463" i="2"/>
  <c r="BK463" i="2"/>
  <c r="N463" i="2"/>
  <c r="BI462" i="2"/>
  <c r="BH462" i="2"/>
  <c r="BG462" i="2"/>
  <c r="BF462" i="2"/>
  <c r="AA462" i="2"/>
  <c r="AA461" i="2" s="1"/>
  <c r="Y462" i="2"/>
  <c r="Y461" i="2" s="1"/>
  <c r="Y460" i="2" s="1"/>
  <c r="W462" i="2"/>
  <c r="W461" i="2" s="1"/>
  <c r="BK462" i="2"/>
  <c r="N462" i="2"/>
  <c r="BE462" i="2" s="1"/>
  <c r="BI456" i="2"/>
  <c r="BH456" i="2"/>
  <c r="BG456" i="2"/>
  <c r="BF456" i="2"/>
  <c r="AA456" i="2"/>
  <c r="Y456" i="2"/>
  <c r="W456" i="2"/>
  <c r="BK456" i="2"/>
  <c r="N456" i="2"/>
  <c r="BE456" i="2" s="1"/>
  <c r="BI452" i="2"/>
  <c r="BH452" i="2"/>
  <c r="BG452" i="2"/>
  <c r="BF452" i="2"/>
  <c r="BE452" i="2"/>
  <c r="AA452" i="2"/>
  <c r="AA451" i="2" s="1"/>
  <c r="Y452" i="2"/>
  <c r="Y451" i="2" s="1"/>
  <c r="W452" i="2"/>
  <c r="W451" i="2" s="1"/>
  <c r="BK452" i="2"/>
  <c r="N452" i="2"/>
  <c r="BI446" i="2"/>
  <c r="BH446" i="2"/>
  <c r="BG446" i="2"/>
  <c r="BF446" i="2"/>
  <c r="AA446" i="2"/>
  <c r="Y446" i="2"/>
  <c r="W446" i="2"/>
  <c r="BK446" i="2"/>
  <c r="N446" i="2"/>
  <c r="BE446" i="2" s="1"/>
  <c r="BI441" i="2"/>
  <c r="BH441" i="2"/>
  <c r="BG441" i="2"/>
  <c r="BF441" i="2"/>
  <c r="AA441" i="2"/>
  <c r="Y441" i="2"/>
  <c r="W441" i="2"/>
  <c r="BK441" i="2"/>
  <c r="N441" i="2"/>
  <c r="BE441" i="2" s="1"/>
  <c r="BI436" i="2"/>
  <c r="BH436" i="2"/>
  <c r="BG436" i="2"/>
  <c r="BF436" i="2"/>
  <c r="AA436" i="2"/>
  <c r="Y436" i="2"/>
  <c r="W436" i="2"/>
  <c r="BK436" i="2"/>
  <c r="N436" i="2"/>
  <c r="BE436" i="2" s="1"/>
  <c r="BI430" i="2"/>
  <c r="BH430" i="2"/>
  <c r="BG430" i="2"/>
  <c r="BF430" i="2"/>
  <c r="BE430" i="2"/>
  <c r="AA430" i="2"/>
  <c r="Y430" i="2"/>
  <c r="Y429" i="2" s="1"/>
  <c r="W430" i="2"/>
  <c r="BK430" i="2"/>
  <c r="N430" i="2"/>
  <c r="BI428" i="2"/>
  <c r="BH428" i="2"/>
  <c r="BG428" i="2"/>
  <c r="BF428" i="2"/>
  <c r="BE428" i="2"/>
  <c r="AA428" i="2"/>
  <c r="Y428" i="2"/>
  <c r="W428" i="2"/>
  <c r="BK428" i="2"/>
  <c r="N428" i="2"/>
  <c r="BI426" i="2"/>
  <c r="BH426" i="2"/>
  <c r="BG426" i="2"/>
  <c r="BF426" i="2"/>
  <c r="AA426" i="2"/>
  <c r="Y426" i="2"/>
  <c r="W426" i="2"/>
  <c r="BK426" i="2"/>
  <c r="N426" i="2"/>
  <c r="BE426" i="2" s="1"/>
  <c r="BI425" i="2"/>
  <c r="BH425" i="2"/>
  <c r="BG425" i="2"/>
  <c r="BF425" i="2"/>
  <c r="AA425" i="2"/>
  <c r="Y425" i="2"/>
  <c r="W425" i="2"/>
  <c r="BK425" i="2"/>
  <c r="N425" i="2"/>
  <c r="BE425" i="2" s="1"/>
  <c r="BI423" i="2"/>
  <c r="BH423" i="2"/>
  <c r="BG423" i="2"/>
  <c r="BF423" i="2"/>
  <c r="AA423" i="2"/>
  <c r="Y423" i="2"/>
  <c r="W423" i="2"/>
  <c r="BK423" i="2"/>
  <c r="N423" i="2"/>
  <c r="BE423" i="2" s="1"/>
  <c r="BI421" i="2"/>
  <c r="BH421" i="2"/>
  <c r="BG421" i="2"/>
  <c r="BF421" i="2"/>
  <c r="BE421" i="2"/>
  <c r="AA421" i="2"/>
  <c r="Y421" i="2"/>
  <c r="W421" i="2"/>
  <c r="BK421" i="2"/>
  <c r="N421" i="2"/>
  <c r="BI419" i="2"/>
  <c r="BH419" i="2"/>
  <c r="BG419" i="2"/>
  <c r="BF419" i="2"/>
  <c r="BE419" i="2"/>
  <c r="AA419" i="2"/>
  <c r="Y419" i="2"/>
  <c r="W419" i="2"/>
  <c r="BK419" i="2"/>
  <c r="N419" i="2"/>
  <c r="BI417" i="2"/>
  <c r="BH417" i="2"/>
  <c r="BG417" i="2"/>
  <c r="BF417" i="2"/>
  <c r="BE417" i="2"/>
  <c r="AA417" i="2"/>
  <c r="Y417" i="2"/>
  <c r="W417" i="2"/>
  <c r="BK417" i="2"/>
  <c r="N417" i="2"/>
  <c r="BI415" i="2"/>
  <c r="BH415" i="2"/>
  <c r="BG415" i="2"/>
  <c r="BF415" i="2"/>
  <c r="BE415" i="2"/>
  <c r="AA415" i="2"/>
  <c r="Y415" i="2"/>
  <c r="W415" i="2"/>
  <c r="BK415" i="2"/>
  <c r="N415" i="2"/>
  <c r="BI413" i="2"/>
  <c r="BH413" i="2"/>
  <c r="BG413" i="2"/>
  <c r="BF413" i="2"/>
  <c r="BE413" i="2"/>
  <c r="AA413" i="2"/>
  <c r="Y413" i="2"/>
  <c r="W413" i="2"/>
  <c r="BK413" i="2"/>
  <c r="N413" i="2"/>
  <c r="BI411" i="2"/>
  <c r="BH411" i="2"/>
  <c r="BG411" i="2"/>
  <c r="BF411" i="2"/>
  <c r="BE411" i="2"/>
  <c r="AA411" i="2"/>
  <c r="AA410" i="2" s="1"/>
  <c r="Y411" i="2"/>
  <c r="Y410" i="2" s="1"/>
  <c r="W411" i="2"/>
  <c r="W410" i="2" s="1"/>
  <c r="BK411" i="2"/>
  <c r="N411" i="2"/>
  <c r="BI408" i="2"/>
  <c r="BH408" i="2"/>
  <c r="BG408" i="2"/>
  <c r="BF408" i="2"/>
  <c r="BE408" i="2"/>
  <c r="AA408" i="2"/>
  <c r="Y408" i="2"/>
  <c r="W408" i="2"/>
  <c r="BK408" i="2"/>
  <c r="N408" i="2"/>
  <c r="BI406" i="2"/>
  <c r="BH406" i="2"/>
  <c r="BG406" i="2"/>
  <c r="BF406" i="2"/>
  <c r="AA406" i="2"/>
  <c r="Y406" i="2"/>
  <c r="W406" i="2"/>
  <c r="BK406" i="2"/>
  <c r="N406" i="2"/>
  <c r="BE406" i="2" s="1"/>
  <c r="BI404" i="2"/>
  <c r="BH404" i="2"/>
  <c r="BG404" i="2"/>
  <c r="BF404" i="2"/>
  <c r="AA404" i="2"/>
  <c r="Y404" i="2"/>
  <c r="W404" i="2"/>
  <c r="BK404" i="2"/>
  <c r="N404" i="2"/>
  <c r="BE404" i="2" s="1"/>
  <c r="BI399" i="2"/>
  <c r="BH399" i="2"/>
  <c r="BG399" i="2"/>
  <c r="BF399" i="2"/>
  <c r="AA399" i="2"/>
  <c r="Y399" i="2"/>
  <c r="Y398" i="2" s="1"/>
  <c r="W399" i="2"/>
  <c r="W398" i="2" s="1"/>
  <c r="BK399" i="2"/>
  <c r="N399" i="2"/>
  <c r="BE399" i="2" s="1"/>
  <c r="BI397" i="2"/>
  <c r="BH397" i="2"/>
  <c r="BG397" i="2"/>
  <c r="BF397" i="2"/>
  <c r="AA397" i="2"/>
  <c r="Y397" i="2"/>
  <c r="W397" i="2"/>
  <c r="BK397" i="2"/>
  <c r="N397" i="2"/>
  <c r="BE397" i="2" s="1"/>
  <c r="BI396" i="2"/>
  <c r="BH396" i="2"/>
  <c r="BG396" i="2"/>
  <c r="BF396" i="2"/>
  <c r="BE396" i="2"/>
  <c r="AA396" i="2"/>
  <c r="Y396" i="2"/>
  <c r="W396" i="2"/>
  <c r="BK396" i="2"/>
  <c r="N396" i="2"/>
  <c r="BI394" i="2"/>
  <c r="BH394" i="2"/>
  <c r="BG394" i="2"/>
  <c r="BF394" i="2"/>
  <c r="AA394" i="2"/>
  <c r="Y394" i="2"/>
  <c r="W394" i="2"/>
  <c r="BK394" i="2"/>
  <c r="N394" i="2"/>
  <c r="BE394" i="2" s="1"/>
  <c r="BI392" i="2"/>
  <c r="BH392" i="2"/>
  <c r="BG392" i="2"/>
  <c r="BF392" i="2"/>
  <c r="AA392" i="2"/>
  <c r="Y392" i="2"/>
  <c r="W392" i="2"/>
  <c r="BK392" i="2"/>
  <c r="N392" i="2"/>
  <c r="BE392" i="2" s="1"/>
  <c r="BI390" i="2"/>
  <c r="BH390" i="2"/>
  <c r="BG390" i="2"/>
  <c r="BF390" i="2"/>
  <c r="BE390" i="2"/>
  <c r="AA390" i="2"/>
  <c r="Y390" i="2"/>
  <c r="W390" i="2"/>
  <c r="BK390" i="2"/>
  <c r="N390" i="2"/>
  <c r="BI389" i="2"/>
  <c r="BH389" i="2"/>
  <c r="BG389" i="2"/>
  <c r="BF389" i="2"/>
  <c r="AA389" i="2"/>
  <c r="Y389" i="2"/>
  <c r="W389" i="2"/>
  <c r="BK389" i="2"/>
  <c r="N389" i="2"/>
  <c r="BE389" i="2" s="1"/>
  <c r="BI388" i="2"/>
  <c r="BH388" i="2"/>
  <c r="BG388" i="2"/>
  <c r="BF388" i="2"/>
  <c r="AA388" i="2"/>
  <c r="Y388" i="2"/>
  <c r="W388" i="2"/>
  <c r="BK388" i="2"/>
  <c r="N388" i="2"/>
  <c r="BE388" i="2" s="1"/>
  <c r="BI386" i="2"/>
  <c r="BH386" i="2"/>
  <c r="BG386" i="2"/>
  <c r="BF386" i="2"/>
  <c r="AA386" i="2"/>
  <c r="AA385" i="2" s="1"/>
  <c r="Y386" i="2"/>
  <c r="W386" i="2"/>
  <c r="W385" i="2" s="1"/>
  <c r="BK386" i="2"/>
  <c r="N386" i="2"/>
  <c r="BE386" i="2" s="1"/>
  <c r="BI384" i="2"/>
  <c r="BH384" i="2"/>
  <c r="BG384" i="2"/>
  <c r="BF384" i="2"/>
  <c r="AA384" i="2"/>
  <c r="Y384" i="2"/>
  <c r="W384" i="2"/>
  <c r="BK384" i="2"/>
  <c r="N384" i="2"/>
  <c r="BE384" i="2" s="1"/>
  <c r="BI382" i="2"/>
  <c r="BH382" i="2"/>
  <c r="BG382" i="2"/>
  <c r="BF382" i="2"/>
  <c r="BE382" i="2"/>
  <c r="AA382" i="2"/>
  <c r="Y382" i="2"/>
  <c r="W382" i="2"/>
  <c r="BK382" i="2"/>
  <c r="N382" i="2"/>
  <c r="BI380" i="2"/>
  <c r="BH380" i="2"/>
  <c r="BG380" i="2"/>
  <c r="BF380" i="2"/>
  <c r="AA380" i="2"/>
  <c r="Y380" i="2"/>
  <c r="W380" i="2"/>
  <c r="BK380" i="2"/>
  <c r="N380" i="2"/>
  <c r="BE380" i="2" s="1"/>
  <c r="BI378" i="2"/>
  <c r="BH378" i="2"/>
  <c r="BG378" i="2"/>
  <c r="BF378" i="2"/>
  <c r="AA378" i="2"/>
  <c r="Y378" i="2"/>
  <c r="W378" i="2"/>
  <c r="BK378" i="2"/>
  <c r="N378" i="2"/>
  <c r="BE378" i="2" s="1"/>
  <c r="BI376" i="2"/>
  <c r="BH376" i="2"/>
  <c r="BG376" i="2"/>
  <c r="BF376" i="2"/>
  <c r="AA376" i="2"/>
  <c r="Y376" i="2"/>
  <c r="W376" i="2"/>
  <c r="BK376" i="2"/>
  <c r="N376" i="2"/>
  <c r="BE376" i="2" s="1"/>
  <c r="BI375" i="2"/>
  <c r="BH375" i="2"/>
  <c r="BG375" i="2"/>
  <c r="BF375" i="2"/>
  <c r="BE375" i="2"/>
  <c r="AA375" i="2"/>
  <c r="Y375" i="2"/>
  <c r="W375" i="2"/>
  <c r="BK375" i="2"/>
  <c r="N375" i="2"/>
  <c r="BI374" i="2"/>
  <c r="BH374" i="2"/>
  <c r="BG374" i="2"/>
  <c r="BF374" i="2"/>
  <c r="AA374" i="2"/>
  <c r="Y374" i="2"/>
  <c r="W374" i="2"/>
  <c r="BK374" i="2"/>
  <c r="N374" i="2"/>
  <c r="BE374" i="2" s="1"/>
  <c r="BI372" i="2"/>
  <c r="BH372" i="2"/>
  <c r="BG372" i="2"/>
  <c r="BF372" i="2"/>
  <c r="AA372" i="2"/>
  <c r="Y372" i="2"/>
  <c r="W372" i="2"/>
  <c r="BK372" i="2"/>
  <c r="N372" i="2"/>
  <c r="BE372" i="2" s="1"/>
  <c r="BI370" i="2"/>
  <c r="BH370" i="2"/>
  <c r="BG370" i="2"/>
  <c r="BF370" i="2"/>
  <c r="AA370" i="2"/>
  <c r="Y370" i="2"/>
  <c r="W370" i="2"/>
  <c r="BK370" i="2"/>
  <c r="N370" i="2"/>
  <c r="BE370" i="2" s="1"/>
  <c r="BI369" i="2"/>
  <c r="BH369" i="2"/>
  <c r="BG369" i="2"/>
  <c r="BF369" i="2"/>
  <c r="BE369" i="2"/>
  <c r="AA369" i="2"/>
  <c r="Y369" i="2"/>
  <c r="W369" i="2"/>
  <c r="BK369" i="2"/>
  <c r="N369" i="2"/>
  <c r="BI367" i="2"/>
  <c r="BH367" i="2"/>
  <c r="BG367" i="2"/>
  <c r="BF367" i="2"/>
  <c r="AA367" i="2"/>
  <c r="Y367" i="2"/>
  <c r="W367" i="2"/>
  <c r="BK367" i="2"/>
  <c r="N367" i="2"/>
  <c r="BE367" i="2" s="1"/>
  <c r="BI366" i="2"/>
  <c r="BH366" i="2"/>
  <c r="BG366" i="2"/>
  <c r="BF366" i="2"/>
  <c r="BE366" i="2"/>
  <c r="AA366" i="2"/>
  <c r="Y366" i="2"/>
  <c r="W366" i="2"/>
  <c r="BK366" i="2"/>
  <c r="N366" i="2"/>
  <c r="BI365" i="2"/>
  <c r="BH365" i="2"/>
  <c r="BG365" i="2"/>
  <c r="BF365" i="2"/>
  <c r="AA365" i="2"/>
  <c r="Y365" i="2"/>
  <c r="W365" i="2"/>
  <c r="BK365" i="2"/>
  <c r="N365" i="2"/>
  <c r="BE365" i="2" s="1"/>
  <c r="BI364" i="2"/>
  <c r="BH364" i="2"/>
  <c r="BG364" i="2"/>
  <c r="BF364" i="2"/>
  <c r="BE364" i="2"/>
  <c r="AA364" i="2"/>
  <c r="Y364" i="2"/>
  <c r="W364" i="2"/>
  <c r="BK364" i="2"/>
  <c r="N364" i="2"/>
  <c r="BI363" i="2"/>
  <c r="BH363" i="2"/>
  <c r="BG363" i="2"/>
  <c r="BF363" i="2"/>
  <c r="AA363" i="2"/>
  <c r="Y363" i="2"/>
  <c r="W363" i="2"/>
  <c r="BK363" i="2"/>
  <c r="N363" i="2"/>
  <c r="BE363" i="2" s="1"/>
  <c r="BI361" i="2"/>
  <c r="BH361" i="2"/>
  <c r="BG361" i="2"/>
  <c r="BF361" i="2"/>
  <c r="AA361" i="2"/>
  <c r="Y361" i="2"/>
  <c r="W361" i="2"/>
  <c r="BK361" i="2"/>
  <c r="N361" i="2"/>
  <c r="BE361" i="2" s="1"/>
  <c r="BI359" i="2"/>
  <c r="BH359" i="2"/>
  <c r="BG359" i="2"/>
  <c r="BF359" i="2"/>
  <c r="AA359" i="2"/>
  <c r="Y359" i="2"/>
  <c r="W359" i="2"/>
  <c r="BK359" i="2"/>
  <c r="N359" i="2"/>
  <c r="BE359" i="2" s="1"/>
  <c r="BI357" i="2"/>
  <c r="BH357" i="2"/>
  <c r="BG357" i="2"/>
  <c r="BF357" i="2"/>
  <c r="BE357" i="2"/>
  <c r="AA357" i="2"/>
  <c r="AA356" i="2" s="1"/>
  <c r="Y357" i="2"/>
  <c r="Y356" i="2" s="1"/>
  <c r="W357" i="2"/>
  <c r="BK357" i="2"/>
  <c r="N357" i="2"/>
  <c r="BI355" i="2"/>
  <c r="BH355" i="2"/>
  <c r="BG355" i="2"/>
  <c r="BF355" i="2"/>
  <c r="AA355" i="2"/>
  <c r="Y355" i="2"/>
  <c r="W355" i="2"/>
  <c r="BK355" i="2"/>
  <c r="N355" i="2"/>
  <c r="BE355" i="2" s="1"/>
  <c r="BI354" i="2"/>
  <c r="BH354" i="2"/>
  <c r="BG354" i="2"/>
  <c r="BF354" i="2"/>
  <c r="AA354" i="2"/>
  <c r="Y354" i="2"/>
  <c r="W354" i="2"/>
  <c r="BK354" i="2"/>
  <c r="N354" i="2"/>
  <c r="BE354" i="2" s="1"/>
  <c r="BI353" i="2"/>
  <c r="BH353" i="2"/>
  <c r="BG353" i="2"/>
  <c r="BF353" i="2"/>
  <c r="BE353" i="2"/>
  <c r="AA353" i="2"/>
  <c r="Y353" i="2"/>
  <c r="W353" i="2"/>
  <c r="BK353" i="2"/>
  <c r="N353" i="2"/>
  <c r="BI352" i="2"/>
  <c r="BH352" i="2"/>
  <c r="BG352" i="2"/>
  <c r="BF352" i="2"/>
  <c r="AA352" i="2"/>
  <c r="Y352" i="2"/>
  <c r="W352" i="2"/>
  <c r="BK352" i="2"/>
  <c r="N352" i="2"/>
  <c r="BE352" i="2" s="1"/>
  <c r="BI351" i="2"/>
  <c r="BH351" i="2"/>
  <c r="BG351" i="2"/>
  <c r="BF351" i="2"/>
  <c r="BE351" i="2"/>
  <c r="AA351" i="2"/>
  <c r="Y351" i="2"/>
  <c r="W351" i="2"/>
  <c r="BK351" i="2"/>
  <c r="N351" i="2"/>
  <c r="BI350" i="2"/>
  <c r="BH350" i="2"/>
  <c r="BG350" i="2"/>
  <c r="BF350" i="2"/>
  <c r="AA350" i="2"/>
  <c r="Y350" i="2"/>
  <c r="W350" i="2"/>
  <c r="BK350" i="2"/>
  <c r="N350" i="2"/>
  <c r="BE350" i="2" s="1"/>
  <c r="BI349" i="2"/>
  <c r="BH349" i="2"/>
  <c r="BG349" i="2"/>
  <c r="BF349" i="2"/>
  <c r="AA349" i="2"/>
  <c r="Y349" i="2"/>
  <c r="W349" i="2"/>
  <c r="BK349" i="2"/>
  <c r="N349" i="2"/>
  <c r="BE349" i="2" s="1"/>
  <c r="BI348" i="2"/>
  <c r="BH348" i="2"/>
  <c r="BG348" i="2"/>
  <c r="BF348" i="2"/>
  <c r="AA348" i="2"/>
  <c r="Y348" i="2"/>
  <c r="W348" i="2"/>
  <c r="BK348" i="2"/>
  <c r="N348" i="2"/>
  <c r="BE348" i="2" s="1"/>
  <c r="BI347" i="2"/>
  <c r="BH347" i="2"/>
  <c r="BG347" i="2"/>
  <c r="BF347" i="2"/>
  <c r="BE347" i="2"/>
  <c r="AA347" i="2"/>
  <c r="Y347" i="2"/>
  <c r="W347" i="2"/>
  <c r="BK347" i="2"/>
  <c r="N347" i="2"/>
  <c r="BI346" i="2"/>
  <c r="BH346" i="2"/>
  <c r="BG346" i="2"/>
  <c r="BF346" i="2"/>
  <c r="AA346" i="2"/>
  <c r="Y346" i="2"/>
  <c r="W346" i="2"/>
  <c r="BK346" i="2"/>
  <c r="N346" i="2"/>
  <c r="BE346" i="2" s="1"/>
  <c r="BI345" i="2"/>
  <c r="BH345" i="2"/>
  <c r="BG345" i="2"/>
  <c r="BF345" i="2"/>
  <c r="AA345" i="2"/>
  <c r="Y345" i="2"/>
  <c r="W345" i="2"/>
  <c r="BK345" i="2"/>
  <c r="N345" i="2"/>
  <c r="BE345" i="2" s="1"/>
  <c r="BI344" i="2"/>
  <c r="BH344" i="2"/>
  <c r="BG344" i="2"/>
  <c r="BF344" i="2"/>
  <c r="AA344" i="2"/>
  <c r="Y344" i="2"/>
  <c r="W344" i="2"/>
  <c r="BK344" i="2"/>
  <c r="N344" i="2"/>
  <c r="BE344" i="2" s="1"/>
  <c r="BI342" i="2"/>
  <c r="BH342" i="2"/>
  <c r="BG342" i="2"/>
  <c r="BF342" i="2"/>
  <c r="BE342" i="2"/>
  <c r="AA342" i="2"/>
  <c r="Y342" i="2"/>
  <c r="W342" i="2"/>
  <c r="BK342" i="2"/>
  <c r="N342" i="2"/>
  <c r="BI341" i="2"/>
  <c r="BH341" i="2"/>
  <c r="BG341" i="2"/>
  <c r="BF341" i="2"/>
  <c r="AA341" i="2"/>
  <c r="Y341" i="2"/>
  <c r="W341" i="2"/>
  <c r="BK341" i="2"/>
  <c r="N341" i="2"/>
  <c r="BE341" i="2" s="1"/>
  <c r="BI340" i="2"/>
  <c r="BH340" i="2"/>
  <c r="BG340" i="2"/>
  <c r="BF340" i="2"/>
  <c r="AA340" i="2"/>
  <c r="Y340" i="2"/>
  <c r="W340" i="2"/>
  <c r="BK340" i="2"/>
  <c r="N340" i="2"/>
  <c r="BE340" i="2" s="1"/>
  <c r="BI338" i="2"/>
  <c r="BH338" i="2"/>
  <c r="BG338" i="2"/>
  <c r="BF338" i="2"/>
  <c r="AA338" i="2"/>
  <c r="Y338" i="2"/>
  <c r="W338" i="2"/>
  <c r="BK338" i="2"/>
  <c r="N338" i="2"/>
  <c r="BE338" i="2" s="1"/>
  <c r="BI336" i="2"/>
  <c r="BH336" i="2"/>
  <c r="BG336" i="2"/>
  <c r="BF336" i="2"/>
  <c r="BE336" i="2"/>
  <c r="AA336" i="2"/>
  <c r="Y336" i="2"/>
  <c r="W336" i="2"/>
  <c r="BK336" i="2"/>
  <c r="N336" i="2"/>
  <c r="BI334" i="2"/>
  <c r="BH334" i="2"/>
  <c r="BG334" i="2"/>
  <c r="BF334" i="2"/>
  <c r="AA334" i="2"/>
  <c r="Y334" i="2"/>
  <c r="W334" i="2"/>
  <c r="BK334" i="2"/>
  <c r="N334" i="2"/>
  <c r="BE334" i="2" s="1"/>
  <c r="BI332" i="2"/>
  <c r="BH332" i="2"/>
  <c r="BG332" i="2"/>
  <c r="BF332" i="2"/>
  <c r="AA332" i="2"/>
  <c r="Y332" i="2"/>
  <c r="W332" i="2"/>
  <c r="BK332" i="2"/>
  <c r="N332" i="2"/>
  <c r="BE332" i="2" s="1"/>
  <c r="BI330" i="2"/>
  <c r="BH330" i="2"/>
  <c r="BG330" i="2"/>
  <c r="BF330" i="2"/>
  <c r="AA330" i="2"/>
  <c r="AA329" i="2" s="1"/>
  <c r="Y330" i="2"/>
  <c r="W330" i="2"/>
  <c r="W329" i="2" s="1"/>
  <c r="BK330" i="2"/>
  <c r="N330" i="2"/>
  <c r="BE330" i="2" s="1"/>
  <c r="BI328" i="2"/>
  <c r="BH328" i="2"/>
  <c r="BG328" i="2"/>
  <c r="BF328" i="2"/>
  <c r="AA328" i="2"/>
  <c r="Y328" i="2"/>
  <c r="W328" i="2"/>
  <c r="BK328" i="2"/>
  <c r="N328" i="2"/>
  <c r="BE328" i="2" s="1"/>
  <c r="BI327" i="2"/>
  <c r="BH327" i="2"/>
  <c r="BG327" i="2"/>
  <c r="BF327" i="2"/>
  <c r="AA327" i="2"/>
  <c r="Y327" i="2"/>
  <c r="W327" i="2"/>
  <c r="BK327" i="2"/>
  <c r="N327" i="2"/>
  <c r="BE327" i="2" s="1"/>
  <c r="BI325" i="2"/>
  <c r="BH325" i="2"/>
  <c r="BG325" i="2"/>
  <c r="BF325" i="2"/>
  <c r="AA325" i="2"/>
  <c r="Y325" i="2"/>
  <c r="W325" i="2"/>
  <c r="BK325" i="2"/>
  <c r="N325" i="2"/>
  <c r="BE325" i="2" s="1"/>
  <c r="BI323" i="2"/>
  <c r="BH323" i="2"/>
  <c r="BG323" i="2"/>
  <c r="BF323" i="2"/>
  <c r="AA323" i="2"/>
  <c r="Y323" i="2"/>
  <c r="W323" i="2"/>
  <c r="BK323" i="2"/>
  <c r="N323" i="2"/>
  <c r="BE323" i="2" s="1"/>
  <c r="BI321" i="2"/>
  <c r="BH321" i="2"/>
  <c r="BG321" i="2"/>
  <c r="BF321" i="2"/>
  <c r="AA321" i="2"/>
  <c r="Y321" i="2"/>
  <c r="W321" i="2"/>
  <c r="BK321" i="2"/>
  <c r="N321" i="2"/>
  <c r="BE321" i="2" s="1"/>
  <c r="BI319" i="2"/>
  <c r="BH319" i="2"/>
  <c r="BG319" i="2"/>
  <c r="BF319" i="2"/>
  <c r="AA319" i="2"/>
  <c r="Y319" i="2"/>
  <c r="W319" i="2"/>
  <c r="BK319" i="2"/>
  <c r="N319" i="2"/>
  <c r="BE319" i="2" s="1"/>
  <c r="BI317" i="2"/>
  <c r="BH317" i="2"/>
  <c r="BG317" i="2"/>
  <c r="BF317" i="2"/>
  <c r="BE317" i="2"/>
  <c r="AA317" i="2"/>
  <c r="Y317" i="2"/>
  <c r="W317" i="2"/>
  <c r="BK317" i="2"/>
  <c r="N317" i="2"/>
  <c r="BI311" i="2"/>
  <c r="BH311" i="2"/>
  <c r="BG311" i="2"/>
  <c r="BF311" i="2"/>
  <c r="AA311" i="2"/>
  <c r="Y311" i="2"/>
  <c r="W311" i="2"/>
  <c r="BK311" i="2"/>
  <c r="N311" i="2"/>
  <c r="BE311" i="2" s="1"/>
  <c r="BI306" i="2"/>
  <c r="BH306" i="2"/>
  <c r="BG306" i="2"/>
  <c r="BF306" i="2"/>
  <c r="AA306" i="2"/>
  <c r="Y306" i="2"/>
  <c r="W306" i="2"/>
  <c r="BK306" i="2"/>
  <c r="N306" i="2"/>
  <c r="BE306" i="2" s="1"/>
  <c r="BI305" i="2"/>
  <c r="BH305" i="2"/>
  <c r="BG305" i="2"/>
  <c r="BF305" i="2"/>
  <c r="AA305" i="2"/>
  <c r="Y305" i="2"/>
  <c r="W305" i="2"/>
  <c r="BK305" i="2"/>
  <c r="N305" i="2"/>
  <c r="BE305" i="2" s="1"/>
  <c r="BI303" i="2"/>
  <c r="BH303" i="2"/>
  <c r="BG303" i="2"/>
  <c r="BF303" i="2"/>
  <c r="BE303" i="2"/>
  <c r="AA303" i="2"/>
  <c r="Y303" i="2"/>
  <c r="W303" i="2"/>
  <c r="BK303" i="2"/>
  <c r="N303" i="2"/>
  <c r="BI297" i="2"/>
  <c r="BH297" i="2"/>
  <c r="BG297" i="2"/>
  <c r="BF297" i="2"/>
  <c r="AA297" i="2"/>
  <c r="Y297" i="2"/>
  <c r="W297" i="2"/>
  <c r="BK297" i="2"/>
  <c r="N297" i="2"/>
  <c r="BE297" i="2" s="1"/>
  <c r="BI292" i="2"/>
  <c r="BH292" i="2"/>
  <c r="BG292" i="2"/>
  <c r="BF292" i="2"/>
  <c r="AA292" i="2"/>
  <c r="AA291" i="2" s="1"/>
  <c r="Y292" i="2"/>
  <c r="Y291" i="2" s="1"/>
  <c r="W292" i="2"/>
  <c r="BK292" i="2"/>
  <c r="N292" i="2"/>
  <c r="BE292" i="2" s="1"/>
  <c r="BI290" i="2"/>
  <c r="BH290" i="2"/>
  <c r="BG290" i="2"/>
  <c r="BF290" i="2"/>
  <c r="AA290" i="2"/>
  <c r="Y290" i="2"/>
  <c r="W290" i="2"/>
  <c r="BK290" i="2"/>
  <c r="N290" i="2"/>
  <c r="BE290" i="2" s="1"/>
  <c r="BI288" i="2"/>
  <c r="BH288" i="2"/>
  <c r="BG288" i="2"/>
  <c r="BF288" i="2"/>
  <c r="AA288" i="2"/>
  <c r="Y288" i="2"/>
  <c r="W288" i="2"/>
  <c r="BK288" i="2"/>
  <c r="N288" i="2"/>
  <c r="BE288" i="2" s="1"/>
  <c r="BI286" i="2"/>
  <c r="BH286" i="2"/>
  <c r="BG286" i="2"/>
  <c r="BF286" i="2"/>
  <c r="BE286" i="2"/>
  <c r="AA286" i="2"/>
  <c r="AA285" i="2" s="1"/>
  <c r="Y286" i="2"/>
  <c r="W286" i="2"/>
  <c r="W285" i="2" s="1"/>
  <c r="BK286" i="2"/>
  <c r="N286" i="2"/>
  <c r="BI284" i="2"/>
  <c r="BH284" i="2"/>
  <c r="BG284" i="2"/>
  <c r="BF284" i="2"/>
  <c r="AA284" i="2"/>
  <c r="Y284" i="2"/>
  <c r="W284" i="2"/>
  <c r="BK284" i="2"/>
  <c r="N284" i="2"/>
  <c r="BE284" i="2" s="1"/>
  <c r="BI282" i="2"/>
  <c r="BH282" i="2"/>
  <c r="BG282" i="2"/>
  <c r="BF282" i="2"/>
  <c r="BE282" i="2"/>
  <c r="AA282" i="2"/>
  <c r="Y282" i="2"/>
  <c r="W282" i="2"/>
  <c r="BK282" i="2"/>
  <c r="N282" i="2"/>
  <c r="BI280" i="2"/>
  <c r="BH280" i="2"/>
  <c r="BG280" i="2"/>
  <c r="BF280" i="2"/>
  <c r="AA280" i="2"/>
  <c r="Y280" i="2"/>
  <c r="W280" i="2"/>
  <c r="BK280" i="2"/>
  <c r="N280" i="2"/>
  <c r="BE280" i="2" s="1"/>
  <c r="BI278" i="2"/>
  <c r="BH278" i="2"/>
  <c r="BG278" i="2"/>
  <c r="BF278" i="2"/>
  <c r="BE278" i="2"/>
  <c r="AA278" i="2"/>
  <c r="Y278" i="2"/>
  <c r="W278" i="2"/>
  <c r="BK278" i="2"/>
  <c r="N278" i="2"/>
  <c r="BI276" i="2"/>
  <c r="BH276" i="2"/>
  <c r="BG276" i="2"/>
  <c r="BF276" i="2"/>
  <c r="AA276" i="2"/>
  <c r="Y276" i="2"/>
  <c r="W276" i="2"/>
  <c r="BK276" i="2"/>
  <c r="N276" i="2"/>
  <c r="BE276" i="2" s="1"/>
  <c r="BI274" i="2"/>
  <c r="BH274" i="2"/>
  <c r="BG274" i="2"/>
  <c r="BF274" i="2"/>
  <c r="AA274" i="2"/>
  <c r="Y274" i="2"/>
  <c r="W274" i="2"/>
  <c r="BK274" i="2"/>
  <c r="N274" i="2"/>
  <c r="BE274" i="2" s="1"/>
  <c r="BI272" i="2"/>
  <c r="BH272" i="2"/>
  <c r="BG272" i="2"/>
  <c r="BF272" i="2"/>
  <c r="AA272" i="2"/>
  <c r="Y272" i="2"/>
  <c r="W272" i="2"/>
  <c r="BK272" i="2"/>
  <c r="N272" i="2"/>
  <c r="BE272" i="2" s="1"/>
  <c r="BI270" i="2"/>
  <c r="BH270" i="2"/>
  <c r="BG270" i="2"/>
  <c r="BF270" i="2"/>
  <c r="BE270" i="2"/>
  <c r="AA270" i="2"/>
  <c r="Y270" i="2"/>
  <c r="Y269" i="2" s="1"/>
  <c r="W270" i="2"/>
  <c r="BK270" i="2"/>
  <c r="N270" i="2"/>
  <c r="BI267" i="2"/>
  <c r="BH267" i="2"/>
  <c r="BG267" i="2"/>
  <c r="BF267" i="2"/>
  <c r="BE267" i="2"/>
  <c r="AA267" i="2"/>
  <c r="AA266" i="2" s="1"/>
  <c r="Y267" i="2"/>
  <c r="Y266" i="2" s="1"/>
  <c r="W267" i="2"/>
  <c r="W266" i="2" s="1"/>
  <c r="BK267" i="2"/>
  <c r="BK266" i="2" s="1"/>
  <c r="N266" i="2" s="1"/>
  <c r="N99" i="2" s="1"/>
  <c r="N267" i="2"/>
  <c r="BI264" i="2"/>
  <c r="BH264" i="2"/>
  <c r="BG264" i="2"/>
  <c r="BF264" i="2"/>
  <c r="BE264" i="2"/>
  <c r="AA264" i="2"/>
  <c r="Y264" i="2"/>
  <c r="W264" i="2"/>
  <c r="BK264" i="2"/>
  <c r="N264" i="2"/>
  <c r="BI262" i="2"/>
  <c r="BH262" i="2"/>
  <c r="BG262" i="2"/>
  <c r="BF262" i="2"/>
  <c r="AA262" i="2"/>
  <c r="Y262" i="2"/>
  <c r="W262" i="2"/>
  <c r="BK262" i="2"/>
  <c r="N262" i="2"/>
  <c r="BE262" i="2" s="1"/>
  <c r="BI260" i="2"/>
  <c r="BH260" i="2"/>
  <c r="BG260" i="2"/>
  <c r="BF260" i="2"/>
  <c r="AA260" i="2"/>
  <c r="Y260" i="2"/>
  <c r="W260" i="2"/>
  <c r="BK260" i="2"/>
  <c r="N260" i="2"/>
  <c r="BE260" i="2" s="1"/>
  <c r="BI258" i="2"/>
  <c r="BH258" i="2"/>
  <c r="BG258" i="2"/>
  <c r="BF258" i="2"/>
  <c r="AA258" i="2"/>
  <c r="Y258" i="2"/>
  <c r="W258" i="2"/>
  <c r="BK258" i="2"/>
  <c r="N258" i="2"/>
  <c r="BE258" i="2" s="1"/>
  <c r="BI254" i="2"/>
  <c r="BH254" i="2"/>
  <c r="BG254" i="2"/>
  <c r="BF254" i="2"/>
  <c r="BE254" i="2"/>
  <c r="AA254" i="2"/>
  <c r="AA253" i="2" s="1"/>
  <c r="Y254" i="2"/>
  <c r="W254" i="2"/>
  <c r="W253" i="2" s="1"/>
  <c r="BK254" i="2"/>
  <c r="N254" i="2"/>
  <c r="BI252" i="2"/>
  <c r="BH252" i="2"/>
  <c r="BG252" i="2"/>
  <c r="BF252" i="2"/>
  <c r="AA252" i="2"/>
  <c r="Y252" i="2"/>
  <c r="W252" i="2"/>
  <c r="BK252" i="2"/>
  <c r="N252" i="2"/>
  <c r="BE252" i="2" s="1"/>
  <c r="BI250" i="2"/>
  <c r="BH250" i="2"/>
  <c r="BG250" i="2"/>
  <c r="BF250" i="2"/>
  <c r="AA250" i="2"/>
  <c r="Y250" i="2"/>
  <c r="W250" i="2"/>
  <c r="BK250" i="2"/>
  <c r="N250" i="2"/>
  <c r="BE250" i="2" s="1"/>
  <c r="BI248" i="2"/>
  <c r="BH248" i="2"/>
  <c r="BG248" i="2"/>
  <c r="BF248" i="2"/>
  <c r="AA248" i="2"/>
  <c r="Y248" i="2"/>
  <c r="W248" i="2"/>
  <c r="BK248" i="2"/>
  <c r="N248" i="2"/>
  <c r="BE248" i="2" s="1"/>
  <c r="BI246" i="2"/>
  <c r="BH246" i="2"/>
  <c r="BG246" i="2"/>
  <c r="BF246" i="2"/>
  <c r="BE246" i="2"/>
  <c r="AA246" i="2"/>
  <c r="Y246" i="2"/>
  <c r="W246" i="2"/>
  <c r="BK246" i="2"/>
  <c r="N246" i="2"/>
  <c r="BI244" i="2"/>
  <c r="BH244" i="2"/>
  <c r="BG244" i="2"/>
  <c r="BF244" i="2"/>
  <c r="AA244" i="2"/>
  <c r="Y244" i="2"/>
  <c r="W244" i="2"/>
  <c r="BK244" i="2"/>
  <c r="N244" i="2"/>
  <c r="BE244" i="2" s="1"/>
  <c r="BI243" i="2"/>
  <c r="BH243" i="2"/>
  <c r="BG243" i="2"/>
  <c r="BF243" i="2"/>
  <c r="AA243" i="2"/>
  <c r="Y243" i="2"/>
  <c r="W243" i="2"/>
  <c r="BK243" i="2"/>
  <c r="N243" i="2"/>
  <c r="BE243" i="2" s="1"/>
  <c r="BI242" i="2"/>
  <c r="BH242" i="2"/>
  <c r="BG242" i="2"/>
  <c r="BF242" i="2"/>
  <c r="AA242" i="2"/>
  <c r="Y242" i="2"/>
  <c r="W242" i="2"/>
  <c r="BK242" i="2"/>
  <c r="N242" i="2"/>
  <c r="BE242" i="2" s="1"/>
  <c r="BI240" i="2"/>
  <c r="BH240" i="2"/>
  <c r="BG240" i="2"/>
  <c r="BF240" i="2"/>
  <c r="BE240" i="2"/>
  <c r="AA240" i="2"/>
  <c r="Y240" i="2"/>
  <c r="W240" i="2"/>
  <c r="BK240" i="2"/>
  <c r="N240" i="2"/>
  <c r="BI238" i="2"/>
  <c r="BH238" i="2"/>
  <c r="BG238" i="2"/>
  <c r="BF238" i="2"/>
  <c r="BE238" i="2"/>
  <c r="AA238" i="2"/>
  <c r="Y238" i="2"/>
  <c r="W238" i="2"/>
  <c r="BK238" i="2"/>
  <c r="N238" i="2"/>
  <c r="BI236" i="2"/>
  <c r="BH236" i="2"/>
  <c r="BG236" i="2"/>
  <c r="BF236" i="2"/>
  <c r="AA236" i="2"/>
  <c r="AA235" i="2" s="1"/>
  <c r="Y236" i="2"/>
  <c r="Y235" i="2" s="1"/>
  <c r="W236" i="2"/>
  <c r="BK236" i="2"/>
  <c r="N236" i="2"/>
  <c r="BE236" i="2" s="1"/>
  <c r="BI234" i="2"/>
  <c r="BH234" i="2"/>
  <c r="BG234" i="2"/>
  <c r="BF234" i="2"/>
  <c r="AA234" i="2"/>
  <c r="Y234" i="2"/>
  <c r="W234" i="2"/>
  <c r="BK234" i="2"/>
  <c r="N234" i="2"/>
  <c r="BE234" i="2" s="1"/>
  <c r="BI233" i="2"/>
  <c r="BH233" i="2"/>
  <c r="BG233" i="2"/>
  <c r="BF233" i="2"/>
  <c r="BE233" i="2"/>
  <c r="AA233" i="2"/>
  <c r="Y233" i="2"/>
  <c r="W233" i="2"/>
  <c r="BK233" i="2"/>
  <c r="N233" i="2"/>
  <c r="BI232" i="2"/>
  <c r="BH232" i="2"/>
  <c r="BG232" i="2"/>
  <c r="BF232" i="2"/>
  <c r="AA232" i="2"/>
  <c r="Y232" i="2"/>
  <c r="W232" i="2"/>
  <c r="BK232" i="2"/>
  <c r="N232" i="2"/>
  <c r="BE232" i="2" s="1"/>
  <c r="BI231" i="2"/>
  <c r="BH231" i="2"/>
  <c r="BG231" i="2"/>
  <c r="BF231" i="2"/>
  <c r="AA231" i="2"/>
  <c r="AA230" i="2" s="1"/>
  <c r="Y231" i="2"/>
  <c r="W231" i="2"/>
  <c r="BK231" i="2"/>
  <c r="N231" i="2"/>
  <c r="BE231" i="2" s="1"/>
  <c r="BI228" i="2"/>
  <c r="BH228" i="2"/>
  <c r="BG228" i="2"/>
  <c r="BF228" i="2"/>
  <c r="AA228" i="2"/>
  <c r="AA227" i="2" s="1"/>
  <c r="Y228" i="2"/>
  <c r="Y227" i="2" s="1"/>
  <c r="W228" i="2"/>
  <c r="W227" i="2" s="1"/>
  <c r="BK228" i="2"/>
  <c r="BK227" i="2" s="1"/>
  <c r="N227" i="2" s="1"/>
  <c r="N228" i="2"/>
  <c r="BE228" i="2" s="1"/>
  <c r="N95" i="2"/>
  <c r="BI225" i="2"/>
  <c r="BH225" i="2"/>
  <c r="BG225" i="2"/>
  <c r="BF225" i="2"/>
  <c r="AA225" i="2"/>
  <c r="Y225" i="2"/>
  <c r="W225" i="2"/>
  <c r="BK225" i="2"/>
  <c r="N225" i="2"/>
  <c r="BE225" i="2" s="1"/>
  <c r="BI223" i="2"/>
  <c r="BH223" i="2"/>
  <c r="BG223" i="2"/>
  <c r="BF223" i="2"/>
  <c r="BE223" i="2"/>
  <c r="AA223" i="2"/>
  <c r="Y223" i="2"/>
  <c r="W223" i="2"/>
  <c r="BK223" i="2"/>
  <c r="N223" i="2"/>
  <c r="BI221" i="2"/>
  <c r="BH221" i="2"/>
  <c r="BG221" i="2"/>
  <c r="BF221" i="2"/>
  <c r="AA221" i="2"/>
  <c r="AA220" i="2" s="1"/>
  <c r="Y221" i="2"/>
  <c r="Y220" i="2" s="1"/>
  <c r="Y219" i="2" s="1"/>
  <c r="W221" i="2"/>
  <c r="W220" i="2" s="1"/>
  <c r="W219" i="2" s="1"/>
  <c r="BK221" i="2"/>
  <c r="N221" i="2"/>
  <c r="BE221" i="2" s="1"/>
  <c r="BI215" i="2"/>
  <c r="BH215" i="2"/>
  <c r="BG215" i="2"/>
  <c r="BF215" i="2"/>
  <c r="AA215" i="2"/>
  <c r="Y215" i="2"/>
  <c r="W215" i="2"/>
  <c r="BK215" i="2"/>
  <c r="N215" i="2"/>
  <c r="BE215" i="2" s="1"/>
  <c r="BI213" i="2"/>
  <c r="BH213" i="2"/>
  <c r="BG213" i="2"/>
  <c r="BF213" i="2"/>
  <c r="BE213" i="2"/>
  <c r="AA213" i="2"/>
  <c r="Y213" i="2"/>
  <c r="W213" i="2"/>
  <c r="BK213" i="2"/>
  <c r="N213" i="2"/>
  <c r="BI211" i="2"/>
  <c r="BH211" i="2"/>
  <c r="BG211" i="2"/>
  <c r="BF211" i="2"/>
  <c r="AA211" i="2"/>
  <c r="Y211" i="2"/>
  <c r="W211" i="2"/>
  <c r="BK211" i="2"/>
  <c r="N211" i="2"/>
  <c r="BE211" i="2" s="1"/>
  <c r="BI209" i="2"/>
  <c r="BH209" i="2"/>
  <c r="BG209" i="2"/>
  <c r="BF209" i="2"/>
  <c r="AA209" i="2"/>
  <c r="AA208" i="2" s="1"/>
  <c r="Y209" i="2"/>
  <c r="W209" i="2"/>
  <c r="W208" i="2" s="1"/>
  <c r="BK209" i="2"/>
  <c r="N209" i="2"/>
  <c r="BE209" i="2" s="1"/>
  <c r="BI206" i="2"/>
  <c r="BH206" i="2"/>
  <c r="BG206" i="2"/>
  <c r="BF206" i="2"/>
  <c r="AA206" i="2"/>
  <c r="Y206" i="2"/>
  <c r="W206" i="2"/>
  <c r="BK206" i="2"/>
  <c r="N206" i="2"/>
  <c r="BE206" i="2" s="1"/>
  <c r="BI204" i="2"/>
  <c r="BH204" i="2"/>
  <c r="BG204" i="2"/>
  <c r="BF204" i="2"/>
  <c r="BE204" i="2"/>
  <c r="AA204" i="2"/>
  <c r="Y204" i="2"/>
  <c r="W204" i="2"/>
  <c r="BK204" i="2"/>
  <c r="N204" i="2"/>
  <c r="BI203" i="2"/>
  <c r="BH203" i="2"/>
  <c r="BG203" i="2"/>
  <c r="BF203" i="2"/>
  <c r="AA203" i="2"/>
  <c r="Y203" i="2"/>
  <c r="W203" i="2"/>
  <c r="BK203" i="2"/>
  <c r="N203" i="2"/>
  <c r="BE203" i="2" s="1"/>
  <c r="BI201" i="2"/>
  <c r="BH201" i="2"/>
  <c r="BG201" i="2"/>
  <c r="BF201" i="2"/>
  <c r="BE201" i="2"/>
  <c r="AA201" i="2"/>
  <c r="Y201" i="2"/>
  <c r="W201" i="2"/>
  <c r="BK201" i="2"/>
  <c r="N201" i="2"/>
  <c r="BI199" i="2"/>
  <c r="BH199" i="2"/>
  <c r="BG199" i="2"/>
  <c r="BF199" i="2"/>
  <c r="AA199" i="2"/>
  <c r="Y199" i="2"/>
  <c r="W199" i="2"/>
  <c r="BK199" i="2"/>
  <c r="N199" i="2"/>
  <c r="BE199" i="2" s="1"/>
  <c r="BI198" i="2"/>
  <c r="BH198" i="2"/>
  <c r="BG198" i="2"/>
  <c r="BF198" i="2"/>
  <c r="BE198" i="2"/>
  <c r="AA198" i="2"/>
  <c r="Y198" i="2"/>
  <c r="W198" i="2"/>
  <c r="BK198" i="2"/>
  <c r="N198" i="2"/>
  <c r="BI196" i="2"/>
  <c r="BH196" i="2"/>
  <c r="BG196" i="2"/>
  <c r="BF196" i="2"/>
  <c r="AA196" i="2"/>
  <c r="Y196" i="2"/>
  <c r="W196" i="2"/>
  <c r="BK196" i="2"/>
  <c r="N196" i="2"/>
  <c r="BE196" i="2" s="1"/>
  <c r="BI194" i="2"/>
  <c r="BH194" i="2"/>
  <c r="BG194" i="2"/>
  <c r="BF194" i="2"/>
  <c r="AA194" i="2"/>
  <c r="Y194" i="2"/>
  <c r="Y193" i="2" s="1"/>
  <c r="W194" i="2"/>
  <c r="W193" i="2" s="1"/>
  <c r="BK194" i="2"/>
  <c r="N194" i="2"/>
  <c r="BE194" i="2" s="1"/>
  <c r="BI191" i="2"/>
  <c r="BH191" i="2"/>
  <c r="BG191" i="2"/>
  <c r="BF191" i="2"/>
  <c r="AA191" i="2"/>
  <c r="Y191" i="2"/>
  <c r="W191" i="2"/>
  <c r="BK191" i="2"/>
  <c r="N191" i="2"/>
  <c r="BE191" i="2" s="1"/>
  <c r="BI189" i="2"/>
  <c r="BH189" i="2"/>
  <c r="BG189" i="2"/>
  <c r="BF189" i="2"/>
  <c r="AA189" i="2"/>
  <c r="Y189" i="2"/>
  <c r="W189" i="2"/>
  <c r="BK189" i="2"/>
  <c r="N189" i="2"/>
  <c r="BE189" i="2" s="1"/>
  <c r="BI187" i="2"/>
  <c r="BH187" i="2"/>
  <c r="BG187" i="2"/>
  <c r="BF187" i="2"/>
  <c r="BE187" i="2"/>
  <c r="AA187" i="2"/>
  <c r="Y187" i="2"/>
  <c r="W187" i="2"/>
  <c r="BK187" i="2"/>
  <c r="N187" i="2"/>
  <c r="BI185" i="2"/>
  <c r="BH185" i="2"/>
  <c r="BG185" i="2"/>
  <c r="BF185" i="2"/>
  <c r="AA185" i="2"/>
  <c r="Y185" i="2"/>
  <c r="W185" i="2"/>
  <c r="BK185" i="2"/>
  <c r="N185" i="2"/>
  <c r="BE185" i="2" s="1"/>
  <c r="BI183" i="2"/>
  <c r="BH183" i="2"/>
  <c r="BG183" i="2"/>
  <c r="BF183" i="2"/>
  <c r="AA183" i="2"/>
  <c r="Y183" i="2"/>
  <c r="W183" i="2"/>
  <c r="BK183" i="2"/>
  <c r="N183" i="2"/>
  <c r="BE183" i="2" s="1"/>
  <c r="BI181" i="2"/>
  <c r="BH181" i="2"/>
  <c r="BG181" i="2"/>
  <c r="BF181" i="2"/>
  <c r="AA181" i="2"/>
  <c r="Y181" i="2"/>
  <c r="W181" i="2"/>
  <c r="BK181" i="2"/>
  <c r="N181" i="2"/>
  <c r="BE181" i="2" s="1"/>
  <c r="BI179" i="2"/>
  <c r="BH179" i="2"/>
  <c r="BG179" i="2"/>
  <c r="BF179" i="2"/>
  <c r="BE179" i="2"/>
  <c r="AA179" i="2"/>
  <c r="Y179" i="2"/>
  <c r="W179" i="2"/>
  <c r="BK179" i="2"/>
  <c r="N179" i="2"/>
  <c r="BI177" i="2"/>
  <c r="BH177" i="2"/>
  <c r="BG177" i="2"/>
  <c r="BF177" i="2"/>
  <c r="AA177" i="2"/>
  <c r="Y177" i="2"/>
  <c r="W177" i="2"/>
  <c r="BK177" i="2"/>
  <c r="N177" i="2"/>
  <c r="BE177" i="2" s="1"/>
  <c r="BI175" i="2"/>
  <c r="BH175" i="2"/>
  <c r="BG175" i="2"/>
  <c r="BF175" i="2"/>
  <c r="AA175" i="2"/>
  <c r="Y175" i="2"/>
  <c r="W175" i="2"/>
  <c r="BK175" i="2"/>
  <c r="N175" i="2"/>
  <c r="BE175" i="2" s="1"/>
  <c r="BI173" i="2"/>
  <c r="BH173" i="2"/>
  <c r="BG173" i="2"/>
  <c r="BF173" i="2"/>
  <c r="AA173" i="2"/>
  <c r="AA172" i="2" s="1"/>
  <c r="Y173" i="2"/>
  <c r="Y172" i="2" s="1"/>
  <c r="W173" i="2"/>
  <c r="W172" i="2" s="1"/>
  <c r="BK173" i="2"/>
  <c r="N173" i="2"/>
  <c r="BE173" i="2" s="1"/>
  <c r="BI170" i="2"/>
  <c r="BH170" i="2"/>
  <c r="BG170" i="2"/>
  <c r="BF170" i="2"/>
  <c r="BE170" i="2"/>
  <c r="AA170" i="2"/>
  <c r="Y170" i="2"/>
  <c r="W170" i="2"/>
  <c r="BK170" i="2"/>
  <c r="N170" i="2"/>
  <c r="BI168" i="2"/>
  <c r="BH168" i="2"/>
  <c r="BG168" i="2"/>
  <c r="BF168" i="2"/>
  <c r="AA168" i="2"/>
  <c r="Y168" i="2"/>
  <c r="W168" i="2"/>
  <c r="BK168" i="2"/>
  <c r="N168" i="2"/>
  <c r="BE168" i="2" s="1"/>
  <c r="BI164" i="2"/>
  <c r="BH164" i="2"/>
  <c r="BG164" i="2"/>
  <c r="BF164" i="2"/>
  <c r="AA164" i="2"/>
  <c r="Y164" i="2"/>
  <c r="W164" i="2"/>
  <c r="BK164" i="2"/>
  <c r="N164" i="2"/>
  <c r="BE164" i="2" s="1"/>
  <c r="BI160" i="2"/>
  <c r="BH160" i="2"/>
  <c r="BG160" i="2"/>
  <c r="BF160" i="2"/>
  <c r="AA160" i="2"/>
  <c r="Y160" i="2"/>
  <c r="W160" i="2"/>
  <c r="BK160" i="2"/>
  <c r="N160" i="2"/>
  <c r="BE160" i="2" s="1"/>
  <c r="BI156" i="2"/>
  <c r="BH156" i="2"/>
  <c r="BG156" i="2"/>
  <c r="BF156" i="2"/>
  <c r="BE156" i="2"/>
  <c r="AA156" i="2"/>
  <c r="Y156" i="2"/>
  <c r="W156" i="2"/>
  <c r="BK156" i="2"/>
  <c r="N156" i="2"/>
  <c r="BI152" i="2"/>
  <c r="BH152" i="2"/>
  <c r="BG152" i="2"/>
  <c r="BF152" i="2"/>
  <c r="AA152" i="2"/>
  <c r="Y152" i="2"/>
  <c r="W152" i="2"/>
  <c r="BK152" i="2"/>
  <c r="N152" i="2"/>
  <c r="BE152" i="2" s="1"/>
  <c r="BI150" i="2"/>
  <c r="BH150" i="2"/>
  <c r="BG150" i="2"/>
  <c r="BF150" i="2"/>
  <c r="AA150" i="2"/>
  <c r="Y150" i="2"/>
  <c r="W150" i="2"/>
  <c r="BK150" i="2"/>
  <c r="N150" i="2"/>
  <c r="BE150" i="2" s="1"/>
  <c r="BI148" i="2"/>
  <c r="BH148" i="2"/>
  <c r="BG148" i="2"/>
  <c r="BF148" i="2"/>
  <c r="AA148" i="2"/>
  <c r="Y148" i="2"/>
  <c r="W148" i="2"/>
  <c r="BK148" i="2"/>
  <c r="N148" i="2"/>
  <c r="BE148" i="2" s="1"/>
  <c r="BI146" i="2"/>
  <c r="BH146" i="2"/>
  <c r="BG146" i="2"/>
  <c r="BF146" i="2"/>
  <c r="BE146" i="2"/>
  <c r="AA146" i="2"/>
  <c r="Y146" i="2"/>
  <c r="W146" i="2"/>
  <c r="BK146" i="2"/>
  <c r="N146" i="2"/>
  <c r="BI144" i="2"/>
  <c r="BH144" i="2"/>
  <c r="BG144" i="2"/>
  <c r="BF144" i="2"/>
  <c r="AA144" i="2"/>
  <c r="Y144" i="2"/>
  <c r="W144" i="2"/>
  <c r="BK144" i="2"/>
  <c r="N144" i="2"/>
  <c r="BE144" i="2" s="1"/>
  <c r="BI142" i="2"/>
  <c r="BH142" i="2"/>
  <c r="BG142" i="2"/>
  <c r="BF142" i="2"/>
  <c r="AA142" i="2"/>
  <c r="Y142" i="2"/>
  <c r="Y141" i="2" s="1"/>
  <c r="W142" i="2"/>
  <c r="W141" i="2" s="1"/>
  <c r="BK142" i="2"/>
  <c r="N142" i="2"/>
  <c r="BE142" i="2" s="1"/>
  <c r="F135" i="2"/>
  <c r="F133" i="2"/>
  <c r="F131" i="2"/>
  <c r="M27" i="2"/>
  <c r="AS88" i="1" s="1"/>
  <c r="F83" i="2"/>
  <c r="F80" i="2"/>
  <c r="F78" i="2"/>
  <c r="O20" i="2"/>
  <c r="E20" i="2"/>
  <c r="M136" i="2" s="1"/>
  <c r="O19" i="2"/>
  <c r="O17" i="2"/>
  <c r="E17" i="2"/>
  <c r="M82" i="2" s="1"/>
  <c r="O16" i="2"/>
  <c r="O14" i="2"/>
  <c r="E14" i="2"/>
  <c r="F136" i="2" s="1"/>
  <c r="O13" i="2"/>
  <c r="O11" i="2"/>
  <c r="E11" i="2"/>
  <c r="F82" i="2" s="1"/>
  <c r="O10" i="2"/>
  <c r="M133" i="2"/>
  <c r="AK27" i="1"/>
  <c r="AS87" i="1"/>
  <c r="AM83" i="1"/>
  <c r="L83" i="1"/>
  <c r="AM82" i="1"/>
  <c r="L82" i="1"/>
  <c r="AM80" i="1"/>
  <c r="L80" i="1"/>
  <c r="L78" i="1"/>
  <c r="L77" i="1"/>
  <c r="BK485" i="2" l="1"/>
  <c r="BK465" i="2"/>
  <c r="N465" i="2" s="1"/>
  <c r="N113" i="2" s="1"/>
  <c r="BK461" i="2"/>
  <c r="BK451" i="2"/>
  <c r="N451" i="2" s="1"/>
  <c r="N110" i="2" s="1"/>
  <c r="BK429" i="2"/>
  <c r="N429" i="2" s="1"/>
  <c r="N109" i="2" s="1"/>
  <c r="BK398" i="2"/>
  <c r="N398" i="2" s="1"/>
  <c r="N107" i="2" s="1"/>
  <c r="BK385" i="2"/>
  <c r="N385" i="2" s="1"/>
  <c r="N106" i="2" s="1"/>
  <c r="BK356" i="2"/>
  <c r="N356" i="2" s="1"/>
  <c r="N105" i="2" s="1"/>
  <c r="BK291" i="2"/>
  <c r="N291" i="2" s="1"/>
  <c r="N103" i="2" s="1"/>
  <c r="BK285" i="2"/>
  <c r="N285" i="2" s="1"/>
  <c r="N102" i="2" s="1"/>
  <c r="BK269" i="2"/>
  <c r="N269" i="2" s="1"/>
  <c r="N101" i="2" s="1"/>
  <c r="BK230" i="2"/>
  <c r="N230" i="2" s="1"/>
  <c r="N96" i="2" s="1"/>
  <c r="BK208" i="2"/>
  <c r="N208" i="2" s="1"/>
  <c r="N92" i="2" s="1"/>
  <c r="BK193" i="2"/>
  <c r="N193" i="2" s="1"/>
  <c r="N91" i="2" s="1"/>
  <c r="BK141" i="2"/>
  <c r="N141" i="2" s="1"/>
  <c r="N89" i="2" s="1"/>
  <c r="M80" i="2"/>
  <c r="M83" i="2"/>
  <c r="M135" i="2"/>
  <c r="H33" i="2"/>
  <c r="BB88" i="1" s="1"/>
  <c r="BB87" i="1" s="1"/>
  <c r="AA219" i="2"/>
  <c r="W230" i="2"/>
  <c r="W140" i="2" s="1"/>
  <c r="BK235" i="2"/>
  <c r="N235" i="2" s="1"/>
  <c r="N97" i="2" s="1"/>
  <c r="BK253" i="2"/>
  <c r="N253" i="2" s="1"/>
  <c r="N98" i="2" s="1"/>
  <c r="W269" i="2"/>
  <c r="Y329" i="2"/>
  <c r="W429" i="2"/>
  <c r="AA465" i="2"/>
  <c r="AA460" i="2" s="1"/>
  <c r="BK484" i="2"/>
  <c r="N484" i="2" s="1"/>
  <c r="N115" i="2" s="1"/>
  <c r="N485" i="2"/>
  <c r="N116" i="2" s="1"/>
  <c r="M32" i="2"/>
  <c r="AW88" i="1" s="1"/>
  <c r="H32" i="2"/>
  <c r="BA88" i="1" s="1"/>
  <c r="BA87" i="1" s="1"/>
  <c r="AA141" i="2"/>
  <c r="AA140" i="2" s="1"/>
  <c r="H34" i="2"/>
  <c r="BC88" i="1" s="1"/>
  <c r="BC87" i="1" s="1"/>
  <c r="BK172" i="2"/>
  <c r="N172" i="2" s="1"/>
  <c r="N90" i="2" s="1"/>
  <c r="AA193" i="2"/>
  <c r="Y208" i="2"/>
  <c r="Y140" i="2" s="1"/>
  <c r="BK220" i="2"/>
  <c r="Y230" i="2"/>
  <c r="W235" i="2"/>
  <c r="Y285" i="2"/>
  <c r="Y268" i="2" s="1"/>
  <c r="W291" i="2"/>
  <c r="W356" i="2"/>
  <c r="Y385" i="2"/>
  <c r="AA398" i="2"/>
  <c r="BK410" i="2"/>
  <c r="N410" i="2" s="1"/>
  <c r="N108" i="2" s="1"/>
  <c r="N461" i="2"/>
  <c r="N112" i="2" s="1"/>
  <c r="BK475" i="2"/>
  <c r="N475" i="2" s="1"/>
  <c r="N114" i="2" s="1"/>
  <c r="H31" i="2"/>
  <c r="AZ88" i="1" s="1"/>
  <c r="AZ87" i="1" s="1"/>
  <c r="M31" i="2"/>
  <c r="AV88" i="1" s="1"/>
  <c r="H35" i="2"/>
  <c r="BD88" i="1" s="1"/>
  <c r="BD87" i="1" s="1"/>
  <c r="W35" i="1" s="1"/>
  <c r="Y253" i="2"/>
  <c r="AA269" i="2"/>
  <c r="BK329" i="2"/>
  <c r="N329" i="2" s="1"/>
  <c r="N104" i="2" s="1"/>
  <c r="AA429" i="2"/>
  <c r="W465" i="2"/>
  <c r="W460" i="2" s="1"/>
  <c r="Y485" i="2"/>
  <c r="Y484" i="2" s="1"/>
  <c r="AT88" i="1" l="1"/>
  <c r="Y139" i="2"/>
  <c r="W34" i="1"/>
  <c r="AY87" i="1"/>
  <c r="AW87" i="1"/>
  <c r="AK32" i="1" s="1"/>
  <c r="W32" i="1"/>
  <c r="W268" i="2"/>
  <c r="W139" i="2" s="1"/>
  <c r="AU88" i="1" s="1"/>
  <c r="AU87" i="1" s="1"/>
  <c r="W31" i="1"/>
  <c r="AV87" i="1"/>
  <c r="AX87" i="1"/>
  <c r="W33" i="1"/>
  <c r="N220" i="2"/>
  <c r="N94" i="2" s="1"/>
  <c r="BK219" i="2"/>
  <c r="N219" i="2" s="1"/>
  <c r="N93" i="2" s="1"/>
  <c r="AA268" i="2"/>
  <c r="AA139" i="2"/>
  <c r="BK460" i="2"/>
  <c r="N460" i="2" s="1"/>
  <c r="N111" i="2" s="1"/>
  <c r="BK268" i="2"/>
  <c r="N268" i="2" s="1"/>
  <c r="N100" i="2" s="1"/>
  <c r="BK140" i="2" l="1"/>
  <c r="BK139" i="2" s="1"/>
  <c r="N139" i="2" s="1"/>
  <c r="N87" i="2" s="1"/>
  <c r="N140" i="2"/>
  <c r="N88" i="2" s="1"/>
  <c r="AK31" i="1"/>
  <c r="AT87" i="1"/>
  <c r="M26" i="2" l="1"/>
  <c r="M29" i="2" s="1"/>
  <c r="L123" i="2"/>
  <c r="AG88" i="1" l="1"/>
  <c r="L37" i="2"/>
  <c r="AN88" i="1" l="1"/>
  <c r="AG87" i="1"/>
  <c r="AG92" i="1" l="1"/>
  <c r="AN87" i="1"/>
  <c r="AN92" i="1" s="1"/>
  <c r="AK26" i="1"/>
  <c r="AK29" i="1" s="1"/>
  <c r="AK37" i="1" s="1"/>
</calcChain>
</file>

<file path=xl/sharedStrings.xml><?xml version="1.0" encoding="utf-8"?>
<sst xmlns="http://schemas.openxmlformats.org/spreadsheetml/2006/main" count="4045" uniqueCount="931">
  <si>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</si>
  <si>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</si>
  <si>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</si>
  <si>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</si>
  <si>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</si>
  <si>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</si>
  <si>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</si>
  <si>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</si>
  <si>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</si>
  <si>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</si>
  <si>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</si>
  <si>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</si>
  <si>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</si>
  <si>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</si>
  <si>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</si>
  <si>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Kód:</t>
  </si>
  <si>
    <t>2022041</t>
  </si>
  <si>
    <t>Stavba:</t>
  </si>
  <si>
    <t>JKSO:</t>
  </si>
  <si>
    <t>CC-CZ:</t>
  </si>
  <si>
    <t>Místo:</t>
  </si>
  <si>
    <t xml:space="preserve"> </t>
  </si>
  <si>
    <t>Datum:</t>
  </si>
  <si>
    <t>Objednatel:</t>
  </si>
  <si>
    <t>IČ:</t>
  </si>
  <si>
    <t>DIČ:</t>
  </si>
  <si>
    <t>Zhotovitel: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</si>
  <si>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</si>
  <si>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</si>
  <si>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</si>
  <si>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</si>
  <si>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</si>
  <si>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</si>
  <si>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</si>
  <si>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</si>
  <si>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</si>
  <si>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</si>
  <si>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</si>
  <si>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</si>
  <si>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</si>
  <si>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</si>
  <si>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</si>
  <si>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</si>
  <si>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</si>
  <si>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</si>
  <si>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</si>
  <si>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</si>
  <si>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</si>
  <si>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</si>
  <si>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</si>
  <si>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</si>
  <si>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</si>
  <si>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</si>
  <si>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</si>
  <si>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</si>
  <si>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</si>
  <si>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</si>
  <si>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</si>
  <si>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</si>
  <si>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</si>
  <si>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</si>
  <si>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</si>
  <si>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</si>
  <si>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</si>
  <si>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</si>
  <si>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</si>
  <si>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</si>
  <si>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</si>
  <si>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</si>
  <si>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</si>
  <si>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</si>
  <si>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IMPORT</t>
  </si>
  <si>
    <t>{a258db86-889e-4a24-874c-57f664790ddf}</t>
  </si>
  <si>
    <t>{00000000-0000-0000-0000-000000000000}</t>
  </si>
  <si>
    <t>/</t>
  </si>
  <si>
    <t>1</t>
  </si>
  <si>
    <t>###NOINSERT###</t>
  </si>
  <si>
    <t>2) Ostatní náklady ze souhrnného listu</t>
  </si>
  <si>
    <t>Procent. zadání_x000D_
[% nákladů rozpočtu]</t>
  </si>
  <si>
    <t>Zařazení nákladů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</si>
  <si>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</si>
  <si>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</si>
  <si>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</si>
  <si>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</si>
  <si>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</si>
  <si>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</si>
  <si>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</si>
  <si>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</si>
  <si>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</si>
  <si>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</si>
  <si>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</si>
  <si>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</si>
  <si>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</si>
  <si>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</si>
  <si>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</si>
  <si>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HSV -   Práce a dodávky HSV</t>
  </si>
  <si>
    <t xml:space="preserve">    1 -   Zemní práce</t>
  </si>
  <si>
    <t xml:space="preserve">    2 -    Zakládání</t>
  </si>
  <si>
    <t xml:space="preserve">    3 -   Svislé a kompletní konstrukce</t>
  </si>
  <si>
    <t xml:space="preserve">    4 -     Vodorovné konstrukce</t>
  </si>
  <si>
    <t xml:space="preserve">    6 -   Úpravy povrchů, podlahy a osazování výplní</t>
  </si>
  <si>
    <t xml:space="preserve">      61 -  Úprava povrchů vnitřních</t>
  </si>
  <si>
    <t xml:space="preserve">      63 - Podlahy a podlahové konstrukce</t>
  </si>
  <si>
    <t xml:space="preserve">    8 -  Trubní vedení</t>
  </si>
  <si>
    <t xml:space="preserve">    9 -  Ostatní konstrukce a práce, bourání</t>
  </si>
  <si>
    <t xml:space="preserve">    997 -  Přesun sutě</t>
  </si>
  <si>
    <t xml:space="preserve">    998 -  Přesun hmot</t>
  </si>
  <si>
    <t>PSV -     Práce a dodávky PSV</t>
  </si>
  <si>
    <t xml:space="preserve">    711 -   Izolace proti vodě, vlhkosti a plynům</t>
  </si>
  <si>
    <t xml:space="preserve">    713 - Izolace tepelné</t>
  </si>
  <si>
    <t xml:space="preserve">    762 -  Konstrukce tesařské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</si>
  <si>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</si>
  <si>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</si>
  <si>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</si>
  <si>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 Konstrukce zámečnické</t>
  </si>
  <si>
    <t xml:space="preserve">    771 - Podlahy z dlaždic</t>
  </si>
  <si>
    <t xml:space="preserve">    783 - Dokončovací práce - nátěry</t>
  </si>
  <si>
    <t xml:space="preserve">    784 -  Dokončovací práce - malby</t>
  </si>
  <si>
    <t>M -   M - Elektro</t>
  </si>
  <si>
    <t xml:space="preserve">    M.21.13 -   Rozvaděče</t>
  </si>
  <si>
    <t xml:space="preserve">    M.21.14 -   Krabice, spínače, zásuvky</t>
  </si>
  <si>
    <t xml:space="preserve">    M.21.15 -    Trubky, vodiče, kabelové trasy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</si>
  <si>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</si>
  <si>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</si>
  <si>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</si>
  <si>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VRN6 - Územní vlivy</t>
  </si>
  <si>
    <t xml:space="preserve">    VRN8 - Přesun stavebních kapacit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</si>
  <si>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</si>
  <si>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</si>
  <si>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</si>
  <si>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</si>
  <si>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</si>
  <si>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</si>
  <si>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</si>
  <si>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</si>
  <si>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</si>
  <si>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</si>
  <si>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</si>
  <si>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</si>
  <si>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</si>
  <si>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</si>
  <si>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</si>
  <si>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</si>
  <si>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</si>
  <si>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113106271</t>
  </si>
  <si>
    <t>Rozebrání dlažeb vozovek pl přes 50 do 200 m2 ze zámkové dlažby s ložem z kameniva</t>
  </si>
  <si>
    <t>m2</t>
  </si>
  <si>
    <t>4</t>
  </si>
  <si>
    <t>1386979520</t>
  </si>
  <si>
    <t>7,85*13,29" stávající betonová dlažba</t>
  </si>
  <si>
    <t>VV</t>
  </si>
  <si>
    <t>113152112</t>
  </si>
  <si>
    <t>Odstranění podkladů zpevněných ploch z kameniva drceného</t>
  </si>
  <si>
    <t>m3</t>
  </si>
  <si>
    <t>-1475843526</t>
  </si>
  <si>
    <t>0,2*7,85*13,29" stávající betonová dlažba</t>
  </si>
  <si>
    <t>3</t>
  </si>
  <si>
    <t>122101101</t>
  </si>
  <si>
    <t>Odkopávky a prokopávky nezapažené v hornině tř. 1 a 2 objem do 100 m3</t>
  </si>
  <si>
    <t>1233398372</t>
  </si>
  <si>
    <t>0,1*7,85*13,29</t>
  </si>
  <si>
    <t>132101101</t>
  </si>
  <si>
    <t>Hloubení rýh šířky do 600 mm v hornině tř. 1 a 2 objemu do 100 m3</t>
  </si>
  <si>
    <t>1089703500</t>
  </si>
  <si>
    <t>0,6*0,73*(7,85+12,69)+(0,4*0,73*6,45)" rýhy pro základové pásy</t>
  </si>
  <si>
    <t>5</t>
  </si>
  <si>
    <t>132112102</t>
  </si>
  <si>
    <t>Hloubení rýh š do 600 mm ručním nebo pneum nářadím v nesoudržných horninách tř. 1 a 2</t>
  </si>
  <si>
    <t>-873289285</t>
  </si>
  <si>
    <t>2*(0,8*0,8*0,75)+(0,65*0,8*0,75)" základové patky</t>
  </si>
  <si>
    <t>6</t>
  </si>
  <si>
    <t>151101201</t>
  </si>
  <si>
    <t>Zřízení příložného pažení stěn výkopu hl do 4 m</t>
  </si>
  <si>
    <t>1087914714</t>
  </si>
  <si>
    <t>2*0,73*(7,85+12,69)+(2*0,73*6,45)" rýhy pro základové pásy</t>
  </si>
  <si>
    <t>2*0,75*(0,8+0,8+0,8)+0,75*(0,65+0,8+0,8)" základové patky</t>
  </si>
  <si>
    <t>Součet</t>
  </si>
  <si>
    <t>7</t>
  </si>
  <si>
    <t>151101211</t>
  </si>
  <si>
    <t>Odstranění příložného pažení stěn hl do 4 m</t>
  </si>
  <si>
    <t>-424552753</t>
  </si>
  <si>
    <t>8</t>
  </si>
  <si>
    <t>162301101</t>
  </si>
  <si>
    <t>Vodorovné přemístění do 500 m výkopku/sypaniny z horniny tř. 1 až 4</t>
  </si>
  <si>
    <t>1436210199</t>
  </si>
  <si>
    <t>20,865" podkladní vrstvy pod dlažbu</t>
  </si>
  <si>
    <t>10,433+10,88-3,722" zemina</t>
  </si>
  <si>
    <t>9</t>
  </si>
  <si>
    <t>167101101</t>
  </si>
  <si>
    <t>Nakládání výkopku z hornin tř. 1 až 4 do 100 m3</t>
  </si>
  <si>
    <t>1225756496</t>
  </si>
  <si>
    <t>10</t>
  </si>
  <si>
    <t>174101101</t>
  </si>
  <si>
    <t>Zásyp jam, šachet rýh nebo kolem objektů sypaninou se zhutněním</t>
  </si>
  <si>
    <t>2057947907</t>
  </si>
  <si>
    <t>0,1*0,6*(7,85+7,25+6,45+7,05+12,29+13,29+7,85)</t>
  </si>
  <si>
    <t>11</t>
  </si>
  <si>
    <t>181951102</t>
  </si>
  <si>
    <t>Úprava pláně v hornině tř. 1 až 4 se zhutněním</t>
  </si>
  <si>
    <t>186895253</t>
  </si>
  <si>
    <t>7,85*13,29</t>
  </si>
  <si>
    <t>12</t>
  </si>
  <si>
    <t>213311113</t>
  </si>
  <si>
    <t>Polštáře zhutněné pod základy z kameniva drceného frakce 16 až 63 mm</t>
  </si>
  <si>
    <t>566264860</t>
  </si>
  <si>
    <t>0,15*((12,4*7,3)-2*(0,8*0,8)-(0,8*0,3))</t>
  </si>
  <si>
    <t>13</t>
  </si>
  <si>
    <t>273321411</t>
  </si>
  <si>
    <t>Základové desky ze ŽB bez zvýšených nároků na prostředí tř. C 20/25</t>
  </si>
  <si>
    <t>1201131002</t>
  </si>
  <si>
    <t>0,15*((13,18*7,8)+(0,05*0,8))</t>
  </si>
  <si>
    <t>14</t>
  </si>
  <si>
    <t>273351215</t>
  </si>
  <si>
    <t>Zřízení bednění stěn základových desek</t>
  </si>
  <si>
    <t>857350412</t>
  </si>
  <si>
    <t>0,15*28,95</t>
  </si>
  <si>
    <t>273351216</t>
  </si>
  <si>
    <t>Odstranění bednění stěn základových desek</t>
  </si>
  <si>
    <t>-173557325</t>
  </si>
  <si>
    <t>16</t>
  </si>
  <si>
    <t>273362021</t>
  </si>
  <si>
    <t>Výztuž základových desek svařovanými sítěmi Kari</t>
  </si>
  <si>
    <t>t</t>
  </si>
  <si>
    <t>342421354</t>
  </si>
  <si>
    <t>1,2*3,03*((13,18*7,8)+(0,05*0,8))/1000</t>
  </si>
  <si>
    <t>17</t>
  </si>
  <si>
    <t>274321411</t>
  </si>
  <si>
    <t>Základové pasy ze ŽB bez zvýšených nároků na prostředí tř. C 20/25</t>
  </si>
  <si>
    <t>768757427</t>
  </si>
  <si>
    <t>0,6*0,15*(7,85+12,69)+(0,4*0,15*6,45)</t>
  </si>
  <si>
    <t>18</t>
  </si>
  <si>
    <t>275313711</t>
  </si>
  <si>
    <t>Základové patky z betonu tř. C 20/25</t>
  </si>
  <si>
    <t>1156717797</t>
  </si>
  <si>
    <t>2*(0,8*0,8*0,88)+(0,65*0,8*0,88)</t>
  </si>
  <si>
    <t>19</t>
  </si>
  <si>
    <t>279113134</t>
  </si>
  <si>
    <t>Základová zeď tl do 300 mm z tvárnic ztraceného bednění včetně výplně z betonu tř. C 16/20</t>
  </si>
  <si>
    <t>-1850404230</t>
  </si>
  <si>
    <t>0,75*6,5</t>
  </si>
  <si>
    <t>20</t>
  </si>
  <si>
    <t>279113136</t>
  </si>
  <si>
    <t>Základová zeď tl do 500 mm z tvárnic ztraceného bednění včetně výplně z betonu tř. C 16/20</t>
  </si>
  <si>
    <t>1583373771</t>
  </si>
  <si>
    <t>0,75*(7,79+12,7)</t>
  </si>
  <si>
    <t>279361821</t>
  </si>
  <si>
    <t>Výztuž základových zdí nosných betonářskou ocelí 10 505</t>
  </si>
  <si>
    <t>624032696</t>
  </si>
  <si>
    <t>1,2*0,88*16*(4,875+15,368)/1000</t>
  </si>
  <si>
    <t>22</t>
  </si>
  <si>
    <t>311001R</t>
  </si>
  <si>
    <t>Montáž pohledového z tvárnic betonových</t>
  </si>
  <si>
    <t>1929179134</t>
  </si>
  <si>
    <t>2,9*(7,45+13,1)+(2,68*13,1)/2-3*(1,75*1,5)</t>
  </si>
  <si>
    <t>23</t>
  </si>
  <si>
    <t>M</t>
  </si>
  <si>
    <t>311012M</t>
  </si>
  <si>
    <t>Tvárnice pohledová hladká CSB SOLOBLOK 200x200x400 mm, barva okrová</t>
  </si>
  <si>
    <t>kus</t>
  </si>
  <si>
    <t>914484680</t>
  </si>
  <si>
    <t>12,5*70</t>
  </si>
  <si>
    <t>24</t>
  </si>
  <si>
    <t>311002M</t>
  </si>
  <si>
    <t>Tvárnice pohledová hladká CSB SOLOBLOK - půlka 200x200x200 mm, barva okrová</t>
  </si>
  <si>
    <t>-1576211172</t>
  </si>
  <si>
    <t>25</t>
  </si>
  <si>
    <t>311003R</t>
  </si>
  <si>
    <t>Výplň nosných zdí betonem C16/20</t>
  </si>
  <si>
    <t>-1435280072</t>
  </si>
  <si>
    <t>0,1*69,274</t>
  </si>
  <si>
    <t>26</t>
  </si>
  <si>
    <t>345361821</t>
  </si>
  <si>
    <t>Výztuž zídek atikových, parapetních, schodišťových a zábradelních betonářskou ocelí 10 505</t>
  </si>
  <si>
    <t>-1759862040</t>
  </si>
  <si>
    <t>1,2*1,21*16*69,274/1000</t>
  </si>
  <si>
    <t>27</t>
  </si>
  <si>
    <t>317168101R</t>
  </si>
  <si>
    <t>Vytvoření překladu d. 2000 mm z tvárnic pohledových CSB SOLOBLOK 200x200x400 mm, zmonolitněním a vyztužením</t>
  </si>
  <si>
    <t>-2064427377</t>
  </si>
  <si>
    <t>28</t>
  </si>
  <si>
    <t>413351211</t>
  </si>
  <si>
    <t>Zřízení podpěrné konstrukce nosníků v do 4 m pro zatížení do 5 kPa</t>
  </si>
  <si>
    <t>824660719</t>
  </si>
  <si>
    <t>3*0,2*2</t>
  </si>
  <si>
    <t>29</t>
  </si>
  <si>
    <t>413351212</t>
  </si>
  <si>
    <t>Odstranění podpěrné konstrukce nosníků v do 4 m pro zatížení do 5 kPa</t>
  </si>
  <si>
    <t>-438181598</t>
  </si>
  <si>
    <t>30</t>
  </si>
  <si>
    <t>417321515</t>
  </si>
  <si>
    <t>Ztužující pásy a věnce ze ŽB tř. C 25/30</t>
  </si>
  <si>
    <t>-1728867504</t>
  </si>
  <si>
    <t>0,38*0,2*(7,43+13,1)</t>
  </si>
  <si>
    <t>31</t>
  </si>
  <si>
    <t>417351115</t>
  </si>
  <si>
    <t>Zřízení bednění ztužujících věnců</t>
  </si>
  <si>
    <t>2118313691</t>
  </si>
  <si>
    <t>0,25*(7,8+13,1+12,72+7,43)</t>
  </si>
  <si>
    <t>32</t>
  </si>
  <si>
    <t>417351116</t>
  </si>
  <si>
    <t>Odstranění bednění ztužujících věnců</t>
  </si>
  <si>
    <t>284110020</t>
  </si>
  <si>
    <t>33</t>
  </si>
  <si>
    <t>417361821</t>
  </si>
  <si>
    <t>Výztuž ztužujících pásů a věnců betonářskou ocelí 10 505</t>
  </si>
  <si>
    <t>-857252931</t>
  </si>
  <si>
    <t xml:space="preserve">1,2*0,88*4*(7,8+13,1+1+1)/1000" pruty R12 </t>
  </si>
  <si>
    <t>1,2*0,22*105*(0,2+0,2+0,38+0,38)/1000" třřmínky R6</t>
  </si>
  <si>
    <t>34</t>
  </si>
  <si>
    <t>612325225</t>
  </si>
  <si>
    <t>Vápenocementová štuková omítka malých ploch do 4,0 m2 na stěnách</t>
  </si>
  <si>
    <t>-1687738693</t>
  </si>
  <si>
    <t>1" oprava štuku kolem dveří</t>
  </si>
  <si>
    <t>35</t>
  </si>
  <si>
    <t>612335302</t>
  </si>
  <si>
    <t>Cementová štuková omítka ostění nebo nadpraží</t>
  </si>
  <si>
    <t>1332768804</t>
  </si>
  <si>
    <t>0,15*(1,15+2,5+2,5)" dveře</t>
  </si>
  <si>
    <t>36</t>
  </si>
  <si>
    <t>619995001</t>
  </si>
  <si>
    <t>Začištění omítek kolem oken, dveří, podlah nebo obkladů</t>
  </si>
  <si>
    <t>m</t>
  </si>
  <si>
    <t>293359052</t>
  </si>
  <si>
    <t>1,15+2,5+2,5" nové dveře</t>
  </si>
  <si>
    <t>37</t>
  </si>
  <si>
    <t>632453361</t>
  </si>
  <si>
    <t>Potěr betonový samonivelační tl do 60 mm tř. C 25/30</t>
  </si>
  <si>
    <t>1904157115</t>
  </si>
  <si>
    <t>7,4*12,72</t>
  </si>
  <si>
    <t>38</t>
  </si>
  <si>
    <t>894412411</t>
  </si>
  <si>
    <t>Osazení železobetonových dílců pro šachty skruží přechodových</t>
  </si>
  <si>
    <t>1609099096</t>
  </si>
  <si>
    <t>39</t>
  </si>
  <si>
    <t>592241210.1</t>
  </si>
  <si>
    <t>skruž betonová přechodová TBR-Q 625/600/120 SPK D 62,5/100x60x12 cm</t>
  </si>
  <si>
    <t>1635663175</t>
  </si>
  <si>
    <t>40</t>
  </si>
  <si>
    <t>899101111</t>
  </si>
  <si>
    <t>Osazení poklopů litinových nebo ocelových včetně rámů hmotnosti do 50 kg</t>
  </si>
  <si>
    <t>-968946409</t>
  </si>
  <si>
    <t>41</t>
  </si>
  <si>
    <t>592246600.1</t>
  </si>
  <si>
    <t>poklop šachtový B125 KB01 BEGU, bez odvětrání</t>
  </si>
  <si>
    <t>1892071045</t>
  </si>
  <si>
    <t>42</t>
  </si>
  <si>
    <t>941111121</t>
  </si>
  <si>
    <t>Montáž lešení řadového trubkového lehkého s podlahami zatížení do 200 kg/m2 š do 1,2 m v do 10 m</t>
  </si>
  <si>
    <t>766808886</t>
  </si>
  <si>
    <t>3*(7,8+13,1)+(2,6*13,1)</t>
  </si>
  <si>
    <t>43</t>
  </si>
  <si>
    <t>941111221</t>
  </si>
  <si>
    <t>Příplatek k lešení řadovému trubkovému lehkému s podlahami š 1,2 m v 10 m za první a ZKD den použití</t>
  </si>
  <si>
    <t>629797267</t>
  </si>
  <si>
    <t>20*96,76</t>
  </si>
  <si>
    <t>44</t>
  </si>
  <si>
    <t>941111821</t>
  </si>
  <si>
    <t>Demontáž lešení řadového trubkového lehkého s podlahami zatížení do 200 kg/m2 š do 1,2 m v do 10 m</t>
  </si>
  <si>
    <t>-1112551444</t>
  </si>
  <si>
    <t>45</t>
  </si>
  <si>
    <t>949101111</t>
  </si>
  <si>
    <t>Lešení pomocné pro objekty pozemních staveb s lešeňovou podlahou v do 1,9 m zatížení do 150 kg/m2</t>
  </si>
  <si>
    <t>-1552494392</t>
  </si>
  <si>
    <t>46</t>
  </si>
  <si>
    <t>952901111</t>
  </si>
  <si>
    <t>Vyčištění budov bytové a občanské výstavby při výšce podlaží do 4 m</t>
  </si>
  <si>
    <t>-1683360240</t>
  </si>
  <si>
    <t>47</t>
  </si>
  <si>
    <t>953961213</t>
  </si>
  <si>
    <t>Kotvy chemickou patronou M 12 hl 110 mm do betonu, ŽB nebo kamene s vyvrtáním otvoru</t>
  </si>
  <si>
    <t>1591561372</t>
  </si>
  <si>
    <t>4*3" kotvení sloupů HEB 140</t>
  </si>
  <si>
    <t>48</t>
  </si>
  <si>
    <t>967031142</t>
  </si>
  <si>
    <t>Přisekání rovných ostění v cihelném zdivu na MC</t>
  </si>
  <si>
    <t>148024305</t>
  </si>
  <si>
    <t>0,45*(2,4+2,4)</t>
  </si>
  <si>
    <t>49</t>
  </si>
  <si>
    <t>968062375</t>
  </si>
  <si>
    <t>Vybourání dřevěných rámů oken zdvojených včetně křídel pl do 2 m2</t>
  </si>
  <si>
    <t>497861534</t>
  </si>
  <si>
    <t>1,15*1,5</t>
  </si>
  <si>
    <t>50</t>
  </si>
  <si>
    <t>971033561</t>
  </si>
  <si>
    <t>Vybourání otvorů ve zdivu cihelném pl do 1 m2 na MVC nebo MV tl do 600 mm</t>
  </si>
  <si>
    <t>-908890096</t>
  </si>
  <si>
    <t>0,45*1,15*0,9" vybbourání otvoru pro nové dveře</t>
  </si>
  <si>
    <t>51</t>
  </si>
  <si>
    <t>973028151</t>
  </si>
  <si>
    <t>Vysekání kapes ve zdivu z kamene pro zavázání příček nebo zdí tl do 450 mm</t>
  </si>
  <si>
    <t>-996021820</t>
  </si>
  <si>
    <t>52</t>
  </si>
  <si>
    <t>997002611</t>
  </si>
  <si>
    <t>Nakládání suti a vybouraných hmot</t>
  </si>
  <si>
    <t>2118339897</t>
  </si>
  <si>
    <t>30,776" demontovaná dlažba</t>
  </si>
  <si>
    <t>1,09" suť určená k likvidaci</t>
  </si>
  <si>
    <t>53</t>
  </si>
  <si>
    <t>997013501</t>
  </si>
  <si>
    <t>Odvoz suti a vybouraných hmot na skládku nebo meziskládku do 1 km se složením</t>
  </si>
  <si>
    <t>-237881130</t>
  </si>
  <si>
    <t>54</t>
  </si>
  <si>
    <t>997013509</t>
  </si>
  <si>
    <t>Příplatek k odvozu suti a vybouraných hmot na skládku ZKD 1 km přes 1 km</t>
  </si>
  <si>
    <t>707614808</t>
  </si>
  <si>
    <t>9*1,09</t>
  </si>
  <si>
    <t>55</t>
  </si>
  <si>
    <t>997013511</t>
  </si>
  <si>
    <t>Odvoz suti a vybouraných hmot z meziskládky na skládku do 1 km s naložením a se složením</t>
  </si>
  <si>
    <t>2068873388</t>
  </si>
  <si>
    <t>56</t>
  </si>
  <si>
    <t>997013831</t>
  </si>
  <si>
    <t>Poplatek za uložení stavebního směsného odpadu na skládce (skládkovné)</t>
  </si>
  <si>
    <t>-1485698850</t>
  </si>
  <si>
    <t>57</t>
  </si>
  <si>
    <t>998011001</t>
  </si>
  <si>
    <t>Přesun hmot pro budovy zděné v do 6 m</t>
  </si>
  <si>
    <t>-1074219693</t>
  </si>
  <si>
    <t>58</t>
  </si>
  <si>
    <t>711111001</t>
  </si>
  <si>
    <t>Provedení izolace proti zemní vlhkosti vodorovné za studena nátěrem penetračním</t>
  </si>
  <si>
    <t>-254654791</t>
  </si>
  <si>
    <t>102,89</t>
  </si>
  <si>
    <t>59</t>
  </si>
  <si>
    <t>711112001</t>
  </si>
  <si>
    <t>Provedení izolace proti zemní vlhkosti svislé za studena nátěrem penetračním</t>
  </si>
  <si>
    <t>1305416536</t>
  </si>
  <si>
    <t>0,4*28,9</t>
  </si>
  <si>
    <t>60</t>
  </si>
  <si>
    <t>111631510</t>
  </si>
  <si>
    <t>lak asfaltový ALP/9 (MJ kg) bal 9 kg</t>
  </si>
  <si>
    <t>kg</t>
  </si>
  <si>
    <t>-445806876</t>
  </si>
  <si>
    <t>0,4*(102,89+11,56)</t>
  </si>
  <si>
    <t>61</t>
  </si>
  <si>
    <t>711141559</t>
  </si>
  <si>
    <t>Provedení izolace proti zemní vlhkosti pásy přitavením vodorovné NAIP</t>
  </si>
  <si>
    <t>-340955863</t>
  </si>
  <si>
    <t>2*102,89</t>
  </si>
  <si>
    <t>62</t>
  </si>
  <si>
    <t>711142559</t>
  </si>
  <si>
    <t>Provedení izolace proti zemní vlhkosti pásy přitavením svislé NAIP</t>
  </si>
  <si>
    <t>872916364</t>
  </si>
  <si>
    <t>2*0,4*28,9</t>
  </si>
  <si>
    <t>63</t>
  </si>
  <si>
    <t>628522540.1</t>
  </si>
  <si>
    <t>pás asfatový modifikovaný ELASTEK 40 Special mineral</t>
  </si>
  <si>
    <t>-480913174</t>
  </si>
  <si>
    <t>1,1*(102,89+11,56)</t>
  </si>
  <si>
    <t>64</t>
  </si>
  <si>
    <t>628522640.1</t>
  </si>
  <si>
    <t>pás s modifikovaným asfaltem Sklodek 40 Standard mineral</t>
  </si>
  <si>
    <t>1119019518</t>
  </si>
  <si>
    <t>65</t>
  </si>
  <si>
    <t>998711201</t>
  </si>
  <si>
    <t>Přesun hmot procentní pro izolace proti vodě, vlhkosti a plynům v objektech v do 6 m</t>
  </si>
  <si>
    <t>%</t>
  </si>
  <si>
    <t>305982200</t>
  </si>
  <si>
    <t>66</t>
  </si>
  <si>
    <t>713191132</t>
  </si>
  <si>
    <t>Montáž izolace tepelné podlah, stropů vrchem nebo střech překrytí separační fólií z PE</t>
  </si>
  <si>
    <t>2105656156</t>
  </si>
  <si>
    <t>67</t>
  </si>
  <si>
    <t>283231500</t>
  </si>
  <si>
    <t>fólie separační PE bal. 100 m2</t>
  </si>
  <si>
    <t>-1855925307</t>
  </si>
  <si>
    <t>1,1*94,128</t>
  </si>
  <si>
    <t>68</t>
  </si>
  <si>
    <t>998713201</t>
  </si>
  <si>
    <t>Přesun hmot procentní pro izolace tepelné v objektech v do 6 m</t>
  </si>
  <si>
    <t>-1785450288</t>
  </si>
  <si>
    <t>69</t>
  </si>
  <si>
    <t>762081410</t>
  </si>
  <si>
    <t>Vícestranné hoblování hraněného řeziva na staveništi</t>
  </si>
  <si>
    <t>-953183150</t>
  </si>
  <si>
    <t>(0,12+0,12+0,14+0,14)*7,95" pozednice 120/140</t>
  </si>
  <si>
    <t>(0,1+0,1+0,16+0,16)*(8*(7,5+8))" krokev 100/160</t>
  </si>
  <si>
    <t>(0,08+0,08+0,16+0,16)*7*5,7" kleština 80/160</t>
  </si>
  <si>
    <t>70</t>
  </si>
  <si>
    <t>762083122</t>
  </si>
  <si>
    <t>Impregnace řeziva proti dřevokaznému hmyzu, houbám a plísním máčením třída ohrožení 3 a 4</t>
  </si>
  <si>
    <t>440635007</t>
  </si>
  <si>
    <t>0,12*0,14*7,95" pozednice 120/140</t>
  </si>
  <si>
    <t>0,1*0,16*8*(7,5+8)" krokev 100/160</t>
  </si>
  <si>
    <t>0,08*0,16*7*5,7" kleština 80/160</t>
  </si>
  <si>
    <t>0,05*2,629" prořez + 5%</t>
  </si>
  <si>
    <t>71</t>
  </si>
  <si>
    <t>762085112</t>
  </si>
  <si>
    <t>Montáž svorníků nebo šroubů délky do 300 mm</t>
  </si>
  <si>
    <t>1200643151</t>
  </si>
  <si>
    <t>2*8" kleštiny</t>
  </si>
  <si>
    <t>72</t>
  </si>
  <si>
    <t>762004R</t>
  </si>
  <si>
    <t>Svorník M14 + 2x podložka + 2x matka</t>
  </si>
  <si>
    <t>-1379127692</t>
  </si>
  <si>
    <t>73</t>
  </si>
  <si>
    <t>762332132</t>
  </si>
  <si>
    <t>Montáž vázaných kcí krovů pravidelných z hraněného řeziva průřezové plochy do 224 cm2</t>
  </si>
  <si>
    <t>-2116272356</t>
  </si>
  <si>
    <t>7,95" pozednice 120/140</t>
  </si>
  <si>
    <t>8*(7,5+8)" krokev 100/160</t>
  </si>
  <si>
    <t>7*5,7" kleština 80/160</t>
  </si>
  <si>
    <t>74</t>
  </si>
  <si>
    <t>605121210</t>
  </si>
  <si>
    <t>řezivo jehličnaté hranol jakost I-II délka 4 - 5 m</t>
  </si>
  <si>
    <t>186045550</t>
  </si>
  <si>
    <t>75</t>
  </si>
  <si>
    <t>762341260</t>
  </si>
  <si>
    <t>Montáž bednění střech rovných a šikmých sklonu do 60° z palubek</t>
  </si>
  <si>
    <t>-404722734</t>
  </si>
  <si>
    <t>(7,5+8)*8" bednění střechy</t>
  </si>
  <si>
    <t>76</t>
  </si>
  <si>
    <t>611911550</t>
  </si>
  <si>
    <t>Palubka obkladová SECA A/B klasik smrk 19×121×4000 mm</t>
  </si>
  <si>
    <t>-530544131</t>
  </si>
  <si>
    <t>1,1*(7,5+8)*8" plocha střecha</t>
  </si>
  <si>
    <t>77</t>
  </si>
  <si>
    <t>762342214</t>
  </si>
  <si>
    <t>Montáž laťování na střechách jednoduchých sklonu do 60° osové vzdálenosti do 360 mm</t>
  </si>
  <si>
    <t>-44936108</t>
  </si>
  <si>
    <t>(7,5+8)*8</t>
  </si>
  <si>
    <t>78</t>
  </si>
  <si>
    <t>762342441</t>
  </si>
  <si>
    <t>Montáž lišt trojúhelníkových nebo kontralatí na střechách sklonu do 60°</t>
  </si>
  <si>
    <t>-517075094</t>
  </si>
  <si>
    <t>8*(7,5+8)</t>
  </si>
  <si>
    <t>79</t>
  </si>
  <si>
    <t>762003R</t>
  </si>
  <si>
    <t>Střešní lať ze smrkového dřeva 40x60/5000 mm impregnovaná</t>
  </si>
  <si>
    <t>1831821474</t>
  </si>
  <si>
    <t>5*124</t>
  </si>
  <si>
    <t>80</t>
  </si>
  <si>
    <t>762395000</t>
  </si>
  <si>
    <t>Spojovací prostředky pro montáž krovu, bednění, laťování, světlíky, klíny</t>
  </si>
  <si>
    <t>-459308828</t>
  </si>
  <si>
    <t>81</t>
  </si>
  <si>
    <t>998762201</t>
  </si>
  <si>
    <t>Přesun hmot procentní pro kce tesařské v objektech v do 6 m</t>
  </si>
  <si>
    <t>1874513669</t>
  </si>
  <si>
    <t>82</t>
  </si>
  <si>
    <t>764212634</t>
  </si>
  <si>
    <t>Oplechování štítu závětrnou lištou z Pz s povrchovou úpravou rš 330 mm</t>
  </si>
  <si>
    <t>366971539</t>
  </si>
  <si>
    <t>7,5+8</t>
  </si>
  <si>
    <t>83</t>
  </si>
  <si>
    <t>764212663</t>
  </si>
  <si>
    <t>Oplechování rovné okapové hrany z Pz s povrchovou úpravou rš 250 mm</t>
  </si>
  <si>
    <t>561823747</t>
  </si>
  <si>
    <t>8+8</t>
  </si>
  <si>
    <t>84</t>
  </si>
  <si>
    <t>764216443</t>
  </si>
  <si>
    <t>Oplechování rovných parapetů celoplošně lepené z Pz plechu rš 250 mm</t>
  </si>
  <si>
    <t>-312636007</t>
  </si>
  <si>
    <t>3*1,75</t>
  </si>
  <si>
    <t>85</t>
  </si>
  <si>
    <t>764501103</t>
  </si>
  <si>
    <t>Montáž žlabu podokapního půlkulatého</t>
  </si>
  <si>
    <t>-2121105737</t>
  </si>
  <si>
    <t>86</t>
  </si>
  <si>
    <t>553501020</t>
  </si>
  <si>
    <t>žlab podokapní půlkruhový R 150 mm DEKRAIN</t>
  </si>
  <si>
    <t>-128109520</t>
  </si>
  <si>
    <t>1,05*16</t>
  </si>
  <si>
    <t>87</t>
  </si>
  <si>
    <t>764501104</t>
  </si>
  <si>
    <t>Montáž čela pro podokapní půlkulatý žlab</t>
  </si>
  <si>
    <t>1308431811</t>
  </si>
  <si>
    <t>88</t>
  </si>
  <si>
    <t>553445520</t>
  </si>
  <si>
    <t>čelo  půlkulatého žlabu 333 mm pozink DEKRAIN</t>
  </si>
  <si>
    <t>-1621331413</t>
  </si>
  <si>
    <t>89</t>
  </si>
  <si>
    <t>764501105</t>
  </si>
  <si>
    <t>Montáž háku pro podokapní půlkulatý žlab</t>
  </si>
  <si>
    <t>962051695</t>
  </si>
  <si>
    <t>2*8</t>
  </si>
  <si>
    <t>90</t>
  </si>
  <si>
    <t>553501220</t>
  </si>
  <si>
    <t>hák žlabový se zaklapovacím upnutím L196 mm 150 mm DEKRAIN</t>
  </si>
  <si>
    <t>-276232702</t>
  </si>
  <si>
    <t>91</t>
  </si>
  <si>
    <t>764501108</t>
  </si>
  <si>
    <t>Montáž kotlíku oválného (trychtýřového) pro podokapní žlab</t>
  </si>
  <si>
    <t>1569229176</t>
  </si>
  <si>
    <t>92</t>
  </si>
  <si>
    <t>553501560</t>
  </si>
  <si>
    <t>kotlík žlabový  150 mm DEKRAIN</t>
  </si>
  <si>
    <t>2081434109</t>
  </si>
  <si>
    <t>93</t>
  </si>
  <si>
    <t>764508131</t>
  </si>
  <si>
    <t>Montáž kruhového svodu</t>
  </si>
  <si>
    <t>1211522013</t>
  </si>
  <si>
    <t>94</t>
  </si>
  <si>
    <t>553501080</t>
  </si>
  <si>
    <t>roura svodová D100 mm DEKRAIN</t>
  </si>
  <si>
    <t>1315754542</t>
  </si>
  <si>
    <t>95</t>
  </si>
  <si>
    <t>764508132</t>
  </si>
  <si>
    <t>Montáž objímky kruhového svodu</t>
  </si>
  <si>
    <t>227462084</t>
  </si>
  <si>
    <t>96</t>
  </si>
  <si>
    <t>553501930</t>
  </si>
  <si>
    <t>objímka roury k trnu průměr  100 mm DEKRAIN</t>
  </si>
  <si>
    <t>796520661</t>
  </si>
  <si>
    <t>97</t>
  </si>
  <si>
    <t>764508134</t>
  </si>
  <si>
    <t>Montáž horního dvojitého kolena kruhového svodu</t>
  </si>
  <si>
    <t>-1470208466</t>
  </si>
  <si>
    <t>98</t>
  </si>
  <si>
    <t>553501590</t>
  </si>
  <si>
    <t>koleno svodové roury úhel 70°,100 mm DEKRAIN</t>
  </si>
  <si>
    <t>202660661</t>
  </si>
  <si>
    <t>99</t>
  </si>
  <si>
    <t>764508135</t>
  </si>
  <si>
    <t>Montáž výtokového  kolena kruhového svodu</t>
  </si>
  <si>
    <t>-47415556</t>
  </si>
  <si>
    <t>100</t>
  </si>
  <si>
    <t>553501620</t>
  </si>
  <si>
    <t>koleno výtokové 100 mm</t>
  </si>
  <si>
    <t>-1094513624</t>
  </si>
  <si>
    <t>101</t>
  </si>
  <si>
    <t>998764201</t>
  </si>
  <si>
    <t>Přesun hmot procentní pro konstrukce klempířské v objektech v do 6 m</t>
  </si>
  <si>
    <t>-1559356406</t>
  </si>
  <si>
    <t>102</t>
  </si>
  <si>
    <t>765121014</t>
  </si>
  <si>
    <t>Montáž krytiny betonové sklonu do 30° na sucho přes 8 do 10 ks/m2</t>
  </si>
  <si>
    <t>-147289394</t>
  </si>
  <si>
    <t>103</t>
  </si>
  <si>
    <t>592442000</t>
  </si>
  <si>
    <t>taška betonová KMB BETA Elegant základní s povrch. úpravou 33x42</t>
  </si>
  <si>
    <t>1847572314</t>
  </si>
  <si>
    <t>1,05*10*124</t>
  </si>
  <si>
    <t>104</t>
  </si>
  <si>
    <t>765121202</t>
  </si>
  <si>
    <t>Montáž krytiny betonové okapní větrací mřížka</t>
  </si>
  <si>
    <t>1321418348</t>
  </si>
  <si>
    <t>105</t>
  </si>
  <si>
    <t>592440330</t>
  </si>
  <si>
    <t>mřížka  větrací dl. 100 cm</t>
  </si>
  <si>
    <t>-557742493</t>
  </si>
  <si>
    <t>106</t>
  </si>
  <si>
    <t>765121251</t>
  </si>
  <si>
    <t>Montáž krytiny betonové hřeben na sucho s větracím pásem</t>
  </si>
  <si>
    <t>1755439371</t>
  </si>
  <si>
    <t>107</t>
  </si>
  <si>
    <t>592440300</t>
  </si>
  <si>
    <t>pás hřebene větrací - dl. 110 cm</t>
  </si>
  <si>
    <t>-793608274</t>
  </si>
  <si>
    <t>108</t>
  </si>
  <si>
    <t>592440360</t>
  </si>
  <si>
    <t>držák latě (pro hřeben a nároží)</t>
  </si>
  <si>
    <t>-1728599010</t>
  </si>
  <si>
    <t>109</t>
  </si>
  <si>
    <t>592442150</t>
  </si>
  <si>
    <t>hřebenáč Elegant KMB BETA</t>
  </si>
  <si>
    <t>-1873371519</t>
  </si>
  <si>
    <t>1,06*3,3*8</t>
  </si>
  <si>
    <t>110</t>
  </si>
  <si>
    <t>592442160</t>
  </si>
  <si>
    <t>hřebenáč koncový Elegant KMB BETA</t>
  </si>
  <si>
    <t>1651139926</t>
  </si>
  <si>
    <t>111</t>
  </si>
  <si>
    <t>765121341</t>
  </si>
  <si>
    <t>Montáž krytiny betonové štítové hrany na sucho okrajovými taškami</t>
  </si>
  <si>
    <t>1772561443</t>
  </si>
  <si>
    <t>112</t>
  </si>
  <si>
    <t>592442080</t>
  </si>
  <si>
    <t xml:space="preserve">taška betonová KMB BETA Elegant okrajová </t>
  </si>
  <si>
    <t>1118577477</t>
  </si>
  <si>
    <t>1,05*3*(7,5+8)</t>
  </si>
  <si>
    <t>113</t>
  </si>
  <si>
    <t>765125011</t>
  </si>
  <si>
    <t>Montáž betonové speciální tašky (větrací, protisněhové, prostupové) drážkové na sucho</t>
  </si>
  <si>
    <t>426318209</t>
  </si>
  <si>
    <t>114</t>
  </si>
  <si>
    <t>592442110</t>
  </si>
  <si>
    <t>taška betonová KMB BETA Elegant větrací</t>
  </si>
  <si>
    <t>-1421705114</t>
  </si>
  <si>
    <t>115</t>
  </si>
  <si>
    <t>765191011</t>
  </si>
  <si>
    <t>Montáž pojistné hydroizolační fólie kladené ve sklonu do 30° volně na krokve</t>
  </si>
  <si>
    <t>-297914798</t>
  </si>
  <si>
    <t>116</t>
  </si>
  <si>
    <t>283292520</t>
  </si>
  <si>
    <t>Difúzně propustná fólie DEKTEN PRO</t>
  </si>
  <si>
    <t>-893028820</t>
  </si>
  <si>
    <t>1,1*124</t>
  </si>
  <si>
    <t>117</t>
  </si>
  <si>
    <t>765191051</t>
  </si>
  <si>
    <t>Montáž pojistné hydroizolační fólie hřebene větrané střechy</t>
  </si>
  <si>
    <t>419219505</t>
  </si>
  <si>
    <t>118</t>
  </si>
  <si>
    <t>765191071</t>
  </si>
  <si>
    <t>Montáž pojistné hydroizolační fólie okapu</t>
  </si>
  <si>
    <t>-305163165</t>
  </si>
  <si>
    <t>119</t>
  </si>
  <si>
    <t>998765202</t>
  </si>
  <si>
    <t>Přesun hmot procentní pro krytiny skládané v objektech v do 12 m</t>
  </si>
  <si>
    <t>1203268237</t>
  </si>
  <si>
    <t>120</t>
  </si>
  <si>
    <t>766011R</t>
  </si>
  <si>
    <t>Parotěsná páska - dodávka a montáž</t>
  </si>
  <si>
    <t>511707583</t>
  </si>
  <si>
    <t>1,15+1,15+2,5+2,5+3*(1,75+1,75+1,5+1,5)</t>
  </si>
  <si>
    <t>121</t>
  </si>
  <si>
    <t>766M07</t>
  </si>
  <si>
    <t>Dveře vstupní plastové jednokřídlé, izolační trojsklo, barva dle výběru - 1150/2500 mm</t>
  </si>
  <si>
    <t>1654355445</t>
  </si>
  <si>
    <t>122</t>
  </si>
  <si>
    <t>766M08</t>
  </si>
  <si>
    <t>Okno plastové dvoudílné, otevíravé+sklopné, izolační trojsklo, barva bílá - 1750/1500 mm</t>
  </si>
  <si>
    <t>958623616</t>
  </si>
  <si>
    <t>123</t>
  </si>
  <si>
    <t>766012R</t>
  </si>
  <si>
    <t>Montáž oken a dveří</t>
  </si>
  <si>
    <t>-1561948430</t>
  </si>
  <si>
    <t>1,15+1,15+2,5+2,5+3*(1,75+1,75+1,5+1,5+1,5+1,5)</t>
  </si>
  <si>
    <t>124</t>
  </si>
  <si>
    <t>766111001R</t>
  </si>
  <si>
    <t>Montáž vnitřních parapetů bez přípravy podkladu</t>
  </si>
  <si>
    <t>755502540</t>
  </si>
  <si>
    <t>125</t>
  </si>
  <si>
    <t>766008R.1</t>
  </si>
  <si>
    <t>Vnitřní parapet DTD 300mm bílý s nosem 40 mm</t>
  </si>
  <si>
    <t>-441863449</t>
  </si>
  <si>
    <t>126</t>
  </si>
  <si>
    <t>766009R</t>
  </si>
  <si>
    <t>Krytka plast 600mm bílá (par) pro DTD s nosem</t>
  </si>
  <si>
    <t>pár</t>
  </si>
  <si>
    <t>-968039029</t>
  </si>
  <si>
    <t>127</t>
  </si>
  <si>
    <t>998766201</t>
  </si>
  <si>
    <t>Přesun hmot procentní pro konstrukce truhlářské v objektech v do 6 m</t>
  </si>
  <si>
    <t>-546677314</t>
  </si>
  <si>
    <t>128</t>
  </si>
  <si>
    <t>767995117</t>
  </si>
  <si>
    <t>Montáž atypických zámečnických konstrukcí hmotnosti do 500 kg</t>
  </si>
  <si>
    <t>-748165594</t>
  </si>
  <si>
    <t>33,7*3*4,25" sloupy HEB 140</t>
  </si>
  <si>
    <t>73*3*7,9" vaznice HEB 220</t>
  </si>
  <si>
    <t>48*3*0,3" PL 20x300 - patky</t>
  </si>
  <si>
    <t>129</t>
  </si>
  <si>
    <t>130109740</t>
  </si>
  <si>
    <t>ocel profilová HE-B, v jakosti 11 375, h=140 mm</t>
  </si>
  <si>
    <t>-1096698582</t>
  </si>
  <si>
    <t>1,05*33,7*3*4,25/1000" sloupy HEB 140</t>
  </si>
  <si>
    <t>130</t>
  </si>
  <si>
    <t>130109820</t>
  </si>
  <si>
    <t>ocel profilová HE-B, v jakosti 11 375, h=220 mm</t>
  </si>
  <si>
    <t>-707044690</t>
  </si>
  <si>
    <t>1,05*73*3*7,9/1000" vaznice HEB 220</t>
  </si>
  <si>
    <t>131</t>
  </si>
  <si>
    <t>130103360</t>
  </si>
  <si>
    <t>tyč ocelová plochá, v jakosti 11 375, 300 x 20 mm</t>
  </si>
  <si>
    <t>1372888462</t>
  </si>
  <si>
    <t>1,05*48*3*0,3/1000" PL 20x300 - patky</t>
  </si>
  <si>
    <t>132</t>
  </si>
  <si>
    <t>771411112</t>
  </si>
  <si>
    <t>Montáž soklíků pórovinových rovných do malty v do 90 mm</t>
  </si>
  <si>
    <t>-2113899604</t>
  </si>
  <si>
    <t>8,75+7,4+12,72-0,95</t>
  </si>
  <si>
    <t>133</t>
  </si>
  <si>
    <t>597613120.1</t>
  </si>
  <si>
    <t>Sokl Rako Taurus Colorgrey 30x8 cm mat</t>
  </si>
  <si>
    <t>-1926781726</t>
  </si>
  <si>
    <t>1,1*3,33*27,92</t>
  </si>
  <si>
    <t>134</t>
  </si>
  <si>
    <t>771574113</t>
  </si>
  <si>
    <t>Montáž podlah keramických režných hladkých lepených flexibilním lepidlem do 12 ks/m2</t>
  </si>
  <si>
    <t>-433825229</t>
  </si>
  <si>
    <t>135</t>
  </si>
  <si>
    <t>597614100.1</t>
  </si>
  <si>
    <t>Dlažba Rako Taurus Color grey 30x30 cm mat TAA35006.1</t>
  </si>
  <si>
    <t>-1988276516</t>
  </si>
  <si>
    <t>136</t>
  </si>
  <si>
    <t>771579196</t>
  </si>
  <si>
    <t>Příplatek k montáž podlah keramických za spárování tmelem dvousložkovým</t>
  </si>
  <si>
    <t>688212247</t>
  </si>
  <si>
    <t>137</t>
  </si>
  <si>
    <t>771579197</t>
  </si>
  <si>
    <t>Příplatek k montáž podlah keramických za lepení dvousložkovým lepidlem</t>
  </si>
  <si>
    <t>2015320567</t>
  </si>
  <si>
    <t>138</t>
  </si>
  <si>
    <t>771591161</t>
  </si>
  <si>
    <t>Montáž profilu dilatační spáry bez izolace v rovině dlažby</t>
  </si>
  <si>
    <t>-626798411</t>
  </si>
  <si>
    <t>(2*7,4)+(2*12,7)</t>
  </si>
  <si>
    <t>139</t>
  </si>
  <si>
    <t>590541520R</t>
  </si>
  <si>
    <t>Lišta Havos dilatační lišta 250 cm hliník ALDL1210250C</t>
  </si>
  <si>
    <t>-654251753</t>
  </si>
  <si>
    <t>140</t>
  </si>
  <si>
    <t>771591186</t>
  </si>
  <si>
    <t>Podlahy řezání keramických dlaždic do oblouku</t>
  </si>
  <si>
    <t>-1042081937</t>
  </si>
  <si>
    <t>1,9" dořez kolem poklopu studny</t>
  </si>
  <si>
    <t>141</t>
  </si>
  <si>
    <t>998771201</t>
  </si>
  <si>
    <t>Přesun hmot procentní pro podlahy z dlaždic v objektech v do 6 m</t>
  </si>
  <si>
    <t>-1496253451</t>
  </si>
  <si>
    <t>142</t>
  </si>
  <si>
    <t>783268221</t>
  </si>
  <si>
    <t>Lakovací dvojnásobný olejový nátěr s mezibroušením tesařských konstrukcí</t>
  </si>
  <si>
    <t>1782187529</t>
  </si>
  <si>
    <t>143</t>
  </si>
  <si>
    <t>783314203</t>
  </si>
  <si>
    <t>Základní antikorozní jednonásobný syntetický samozákladující nátěr zámečnických konstrukcí</t>
  </si>
  <si>
    <t>-1193649088</t>
  </si>
  <si>
    <t>(0,14+0,14+0,14+0,14+0,133+0,133)*3*4,25" sloupy HEB 140</t>
  </si>
  <si>
    <t>(0,22+0,22+0,22+0,22+0,21+0,21)*3*7,9" vaznice HEB 220</t>
  </si>
  <si>
    <t>(0,3+0,3+0,022+0,022)*3*0,3" PL 20x300 - patky</t>
  </si>
  <si>
    <t>144</t>
  </si>
  <si>
    <t>783315101</t>
  </si>
  <si>
    <t>Mezinátěr jednonásobný syntetický standardní zámečnických konstrukcí</t>
  </si>
  <si>
    <t>956455774</t>
  </si>
  <si>
    <t>145</t>
  </si>
  <si>
    <t>783317101</t>
  </si>
  <si>
    <t>Krycí jednonásobný syntetický standardní nátěr zámečnických konstrukcí</t>
  </si>
  <si>
    <t>1934355404</t>
  </si>
  <si>
    <t>146</t>
  </si>
  <si>
    <t>784181101</t>
  </si>
  <si>
    <t>Základní akrylátová jednonásobná penetrace podkladu v místnostech výšky do 3,80m</t>
  </si>
  <si>
    <t>-1649031206</t>
  </si>
  <si>
    <t>3,45*(7,4+12,72)+(2,3*12,72)/2-3*(1,75*1,5)" nové konstrukce</t>
  </si>
  <si>
    <t>(3,45*8,73)+11,75-(1,15*1,5)-(1,15*2,5)-(0,9*1,25)" stávající navazující stěna</t>
  </si>
  <si>
    <t>147</t>
  </si>
  <si>
    <t>784321031</t>
  </si>
  <si>
    <t>Dvojnásobné silikátové bílé malby v místnosti výšky do 3,80 m</t>
  </si>
  <si>
    <t>1653653110</t>
  </si>
  <si>
    <t>148</t>
  </si>
  <si>
    <t>M.21.2.015R</t>
  </si>
  <si>
    <t>Svorka řadová RSA 2,5 A</t>
  </si>
  <si>
    <t>256</t>
  </si>
  <si>
    <t>334863988</t>
  </si>
  <si>
    <t>149</t>
  </si>
  <si>
    <t>M212020R</t>
  </si>
  <si>
    <t>Instalační vypínač EATON IS-40/3 40A 276272</t>
  </si>
  <si>
    <t>988377051</t>
  </si>
  <si>
    <t>150</t>
  </si>
  <si>
    <t>M21.1.010R</t>
  </si>
  <si>
    <t>Montáž jističů a ostaního zařízení do stávající rozvodnice</t>
  </si>
  <si>
    <t>82593843</t>
  </si>
  <si>
    <t>151</t>
  </si>
  <si>
    <t>22001M</t>
  </si>
  <si>
    <t>krabice přístrojová KP 67</t>
  </si>
  <si>
    <t>-1735653551</t>
  </si>
  <si>
    <t>152</t>
  </si>
  <si>
    <t>22002M</t>
  </si>
  <si>
    <t>krabice rozbočná KU 1902</t>
  </si>
  <si>
    <t>-1535919412</t>
  </si>
  <si>
    <t>153</t>
  </si>
  <si>
    <t>22021M</t>
  </si>
  <si>
    <t>přístrojová přípojka - světelný vývod</t>
  </si>
  <si>
    <t>382897411</t>
  </si>
  <si>
    <t>154</t>
  </si>
  <si>
    <t>22022M</t>
  </si>
  <si>
    <t>vykružování krabic komplet včetně začištění, zapojení</t>
  </si>
  <si>
    <t>2129989249</t>
  </si>
  <si>
    <t>155</t>
  </si>
  <si>
    <t>22004M</t>
  </si>
  <si>
    <t>sériový spínač 10A, 250V, typ TA-3558-A-05345</t>
  </si>
  <si>
    <t>-1865865039</t>
  </si>
  <si>
    <t>156</t>
  </si>
  <si>
    <t>22009M</t>
  </si>
  <si>
    <t>svorka WAGO 2273-202 2x2,5</t>
  </si>
  <si>
    <t>-569092461</t>
  </si>
  <si>
    <t>157</t>
  </si>
  <si>
    <t>22016M</t>
  </si>
  <si>
    <t>TA - kryt sp. 01-3558A-A651 B</t>
  </si>
  <si>
    <t>-1418343768</t>
  </si>
  <si>
    <t>158</t>
  </si>
  <si>
    <t>22018M</t>
  </si>
  <si>
    <t>TA rámeček jednonásobný 3901A-B10 B</t>
  </si>
  <si>
    <t>-136264341</t>
  </si>
  <si>
    <t>159</t>
  </si>
  <si>
    <t>22023M</t>
  </si>
  <si>
    <t>montáž spínačů a přepínačů včetně odzkoušení</t>
  </si>
  <si>
    <t>1863412763</t>
  </si>
  <si>
    <t>160</t>
  </si>
  <si>
    <t>23003M</t>
  </si>
  <si>
    <t>kabel CYKY 3Jx1,5mm2</t>
  </si>
  <si>
    <t>148397521</t>
  </si>
  <si>
    <t>161</t>
  </si>
  <si>
    <t>23008M</t>
  </si>
  <si>
    <t>příchytky na kabely</t>
  </si>
  <si>
    <t>-1526217511</t>
  </si>
  <si>
    <t>162</t>
  </si>
  <si>
    <t>23009M</t>
  </si>
  <si>
    <t>pomocný materiál hmoždinky, vruty, šrouby, kotvení atd</t>
  </si>
  <si>
    <t>kpl</t>
  </si>
  <si>
    <t>91801811</t>
  </si>
  <si>
    <t>163</t>
  </si>
  <si>
    <t>23011M</t>
  </si>
  <si>
    <t>uložení kabelů komplet ( uložení vč. sádrování)</t>
  </si>
  <si>
    <t>842822624</t>
  </si>
  <si>
    <t>164</t>
  </si>
  <si>
    <t>23013M</t>
  </si>
  <si>
    <t>průrazy pro kabely komplet ( vyvrtání, vyčištění)</t>
  </si>
  <si>
    <t>1410773716</t>
  </si>
  <si>
    <t>165</t>
  </si>
  <si>
    <t>612325111</t>
  </si>
  <si>
    <t>Vápenocementová hladká omítka rýh ve stěnách šířky do 150 mm</t>
  </si>
  <si>
    <t>706342461</t>
  </si>
  <si>
    <t>0,2*30</t>
  </si>
  <si>
    <t>166</t>
  </si>
  <si>
    <t>974031121</t>
  </si>
  <si>
    <t>Vysekání rýh ve zdivu cihelném hl do 30 mm š do 30 mm</t>
  </si>
  <si>
    <t>-1450268709</t>
  </si>
  <si>
    <t>167</t>
  </si>
  <si>
    <t>012103000</t>
  </si>
  <si>
    <t>Geodetické práce před výstavbou</t>
  </si>
  <si>
    <t>1024</t>
  </si>
  <si>
    <t>-462792251</t>
  </si>
  <si>
    <t>168</t>
  </si>
  <si>
    <t>012103000.1</t>
  </si>
  <si>
    <t>Geodetické práce - vytyčení sítí</t>
  </si>
  <si>
    <t>1708561586</t>
  </si>
  <si>
    <t>169</t>
  </si>
  <si>
    <t>030001000</t>
  </si>
  <si>
    <t>Zařízení staveniště</t>
  </si>
  <si>
    <t>-716230519</t>
  </si>
  <si>
    <t>170</t>
  </si>
  <si>
    <t>065002000</t>
  </si>
  <si>
    <t>Mimostaveništní doprava materiálů</t>
  </si>
  <si>
    <t>-1224010057</t>
  </si>
  <si>
    <t>171</t>
  </si>
  <si>
    <t>081002000</t>
  </si>
  <si>
    <t>Doprava zaměstnanců</t>
  </si>
  <si>
    <t>-483357382</t>
  </si>
  <si>
    <t>Zastřešení terasy u hřiště, Obec Křečkov, Křečkov 68, 290 01 Poděbrady - varianta pohledové tvárnice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</si>
</sst>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8"/>
      <color rgb="FFFF0000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0" fillId="2" borderId="0" xfId="0" applyFill="1"/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6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6" fillId="0" borderId="0" xfId="0" applyFont="1" applyAlignment="1">
      <alignment horizontal="left" vertical="center"/>
    </xf>
    <xf numFmtId="0" fontId="0" fillId="0" borderId="6" xfId="0" applyBorder="1"/>
    <xf numFmtId="0" fontId="17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1" fillId="0" borderId="16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21" fillId="0" borderId="17" xfId="0" applyFont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2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9" xfId="0" applyFill="1" applyBorder="1" applyAlignment="1">
      <alignment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25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4" fontId="28" fillId="0" borderId="16" xfId="0" applyNumberFormat="1" applyFont="1" applyBorder="1" applyAlignment="1">
      <alignment vertical="center"/>
    </xf>
    <xf numFmtId="4" fontId="28" fillId="0" borderId="17" xfId="0" applyNumberFormat="1" applyFont="1" applyBorder="1" applyAlignment="1">
      <alignment vertical="center"/>
    </xf>
    <xf numFmtId="166" fontId="28" fillId="0" borderId="17" xfId="0" applyNumberFormat="1" applyFont="1" applyBorder="1" applyAlignment="1">
      <alignment vertical="center"/>
    </xf>
    <xf numFmtId="4" fontId="28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24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16" fillId="0" borderId="2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7" fillId="0" borderId="4" xfId="0" applyFont="1" applyBorder="1"/>
    <xf numFmtId="0" fontId="5" fillId="0" borderId="0" xfId="0" applyFont="1" applyAlignment="1">
      <alignment horizontal="left"/>
    </xf>
    <xf numFmtId="0" fontId="7" fillId="0" borderId="5" xfId="0" applyFont="1" applyBorder="1"/>
    <xf numFmtId="0" fontId="7" fillId="0" borderId="14" xfId="0" applyFont="1" applyBorder="1"/>
    <xf numFmtId="166" fontId="7" fillId="0" borderId="0" xfId="0" applyNumberFormat="1" applyFont="1"/>
    <xf numFmtId="166" fontId="7" fillId="0" borderId="15" xfId="0" applyNumberFormat="1" applyFont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0" fontId="0" fillId="0" borderId="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167" fontId="0" fillId="0" borderId="25" xfId="0" applyNumberForma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167" fontId="8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167" fontId="9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6" fillId="0" borderId="25" xfId="0" applyFont="1" applyBorder="1" applyAlignment="1" applyProtection="1">
      <alignment horizontal="center" vertical="center"/>
      <protection locked="0"/>
    </xf>
    <xf numFmtId="49" fontId="36" fillId="0" borderId="25" xfId="0" applyNumberFormat="1" applyFont="1" applyBorder="1" applyAlignment="1" applyProtection="1">
      <alignment horizontal="left" vertical="center" wrapText="1"/>
      <protection locked="0"/>
    </xf>
    <xf numFmtId="0" fontId="36" fillId="0" borderId="25" xfId="0" applyFont="1" applyBorder="1" applyAlignment="1" applyProtection="1">
      <alignment horizontal="center" vertical="center" wrapText="1"/>
      <protection locked="0"/>
    </xf>
    <xf numFmtId="167" fontId="36" fillId="0" borderId="25" xfId="0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4" fontId="24" fillId="0" borderId="0" xfId="0" applyNumberFormat="1" applyFont="1" applyAlignment="1">
      <alignment vertical="center"/>
    </xf>
    <xf numFmtId="4" fontId="24" fillId="5" borderId="0" xfId="0" applyNumberFormat="1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0" fillId="0" borderId="0" xfId="0"/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18" fillId="0" borderId="7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5" fillId="0" borderId="12" xfId="0" applyNumberFormat="1" applyFont="1" applyBorder="1"/>
    <xf numFmtId="4" fontId="5" fillId="0" borderId="12" xfId="0" applyNumberFormat="1" applyFont="1" applyBorder="1" applyAlignment="1">
      <alignment vertical="center"/>
    </xf>
    <xf numFmtId="4" fontId="6" fillId="0" borderId="17" xfId="0" applyNumberFormat="1" applyFont="1" applyBorder="1"/>
    <xf numFmtId="4" fontId="6" fillId="0" borderId="17" xfId="0" applyNumberFormat="1" applyFont="1" applyBorder="1" applyAlignment="1">
      <alignment vertical="center"/>
    </xf>
    <xf numFmtId="4" fontId="6" fillId="0" borderId="23" xfId="0" applyNumberFormat="1" applyFont="1" applyBorder="1"/>
    <xf numFmtId="4" fontId="6" fillId="0" borderId="23" xfId="0" applyNumberFormat="1" applyFont="1" applyBorder="1" applyAlignment="1">
      <alignment vertical="center"/>
    </xf>
    <xf numFmtId="0" fontId="13" fillId="2" borderId="0" xfId="1" applyFont="1" applyFill="1" applyAlignment="1" applyProtection="1">
      <alignment horizontal="center" vertical="center"/>
    </xf>
    <xf numFmtId="4" fontId="5" fillId="0" borderId="0" xfId="0" applyNumberFormat="1" applyFont="1"/>
    <xf numFmtId="4" fontId="5" fillId="0" borderId="0" xfId="0" applyNumberFormat="1" applyFont="1" applyAlignment="1">
      <alignment vertical="center"/>
    </xf>
    <xf numFmtId="0" fontId="0" fillId="0" borderId="25" xfId="0" applyBorder="1" applyAlignment="1" applyProtection="1">
      <alignment horizontal="left" vertical="center" wrapText="1"/>
      <protection locked="0"/>
    </xf>
    <xf numFmtId="4" fontId="0" fillId="0" borderId="25" xfId="0" applyNumberFormat="1" applyBorder="1" applyAlignment="1" applyProtection="1">
      <alignment vertical="center"/>
      <protection locked="0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36" fillId="0" borderId="25" xfId="0" applyFont="1" applyBorder="1" applyAlignment="1" applyProtection="1">
      <alignment horizontal="left" vertical="center" wrapText="1"/>
      <protection locked="0"/>
    </xf>
    <xf numFmtId="4" fontId="36" fillId="0" borderId="25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35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4" fontId="6" fillId="0" borderId="0" xfId="0" applyNumberFormat="1" applyFont="1"/>
    <xf numFmtId="4" fontId="6" fillId="0" borderId="0" xfId="0" applyNumberFormat="1" applyFont="1" applyAlignment="1">
      <alignment vertical="center"/>
    </xf>
    <xf numFmtId="0" fontId="2" fillId="5" borderId="23" xfId="0" applyFont="1" applyFill="1" applyBorder="1" applyAlignment="1">
      <alignment horizontal="center" vertical="center" wrapText="1"/>
    </xf>
    <xf numFmtId="0" fontId="3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4" fontId="24" fillId="0" borderId="12" xfId="0" applyNumberFormat="1" applyFont="1" applyBorder="1"/>
    <xf numFmtId="4" fontId="3" fillId="0" borderId="1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" fontId="30" fillId="0" borderId="0" xfId="0" applyNumberFormat="1" applyFont="1" applyAlignment="1">
      <alignment vertical="center"/>
    </xf>
    <xf numFmtId="4" fontId="3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4" fontId="1" fillId="0" borderId="0" xfId="0" applyNumberFormat="1" applyFont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4" fontId="18" fillId="0" borderId="0" xfId="0" applyNumberFormat="1" applyFont="1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3"/>
  <sheetViews>
    <sheetView showGridLines="0" workbookViewId="0">
      <pane ySplit="1" topLeftCell="A36" activePane="bottomLeft" state="frozen"/>
      <selection pane="bottomLeft" activeCell="AE91" sqref="AE91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2" t="s">
        <v>0</v>
      </c>
      <c r="B1" s="13"/>
      <c r="C1" s="13"/>
      <c r="D1" s="14" t="s">
        <v>1</v>
      </c>
      <c r="E1" s="13"/>
      <c r="F1" s="13"/>
      <c r="G1" s="13"/>
      <c r="H1" s="13"/>
      <c r="I1" s="13"/>
      <c r="J1" s="13"/>
      <c r="K1" s="15" t="s">
        <v>2</v>
      </c>
      <c r="L1" s="15"/>
      <c r="M1" s="15"/>
      <c r="N1" s="15"/>
      <c r="O1" s="15"/>
      <c r="P1" s="15"/>
      <c r="Q1" s="15"/>
      <c r="R1" s="15"/>
      <c r="S1" s="15"/>
      <c r="T1" s="13"/>
      <c r="U1" s="13"/>
      <c r="V1" s="13"/>
      <c r="W1" s="15" t="s">
        <v>3</v>
      </c>
      <c r="X1" s="15"/>
      <c r="Y1" s="15"/>
      <c r="Z1" s="15"/>
      <c r="AA1" s="15"/>
      <c r="AB1" s="15"/>
      <c r="AC1" s="15"/>
      <c r="AD1" s="15"/>
      <c r="AE1" s="15"/>
      <c r="AF1" s="15"/>
      <c r="AG1" s="13"/>
      <c r="AH1" s="13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2" t="s">
        <v>4</v>
      </c>
      <c r="BB1" s="12" t="s">
        <v>5</v>
      </c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T1" s="17" t="s">
        <v>6</v>
      </c>
      <c r="BU1" s="17" t="s">
        <v>6</v>
      </c>
    </row>
    <row r="2" spans="1:73" ht="36.950000000000003" customHeight="1">
      <c r="C2" s="184" t="s">
        <v>7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R2" s="155" t="s">
        <v>8</v>
      </c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S2" s="19" t="s">
        <v>9</v>
      </c>
      <c r="BT2" s="19" t="s">
        <v>10</v>
      </c>
    </row>
    <row r="3" spans="1:73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2"/>
      <c r="BS3" s="19" t="s">
        <v>9</v>
      </c>
      <c r="BT3" s="19" t="s">
        <v>11</v>
      </c>
    </row>
    <row r="4" spans="1:73" ht="36.950000000000003" customHeight="1">
      <c r="B4" s="23"/>
      <c r="C4" s="177" t="s">
        <v>12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24"/>
      <c r="AS4" s="18" t="s">
        <v>13</v>
      </c>
      <c r="BS4" s="19" t="s">
        <v>14</v>
      </c>
    </row>
    <row r="5" spans="1:73" ht="14.45" customHeight="1">
      <c r="B5" s="23"/>
      <c r="D5" s="25" t="s">
        <v>15</v>
      </c>
      <c r="K5" s="186" t="s">
        <v>16</v>
      </c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Q5" s="24"/>
      <c r="BS5" s="19" t="s">
        <v>9</v>
      </c>
    </row>
    <row r="6" spans="1:73" ht="36.950000000000003" customHeight="1">
      <c r="B6" s="23"/>
      <c r="D6" s="27" t="s">
        <v>17</v>
      </c>
      <c r="K6" s="187" t="s">
        <v>930</v>
      </c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Q6" s="24"/>
      <c r="BS6" s="19" t="s">
        <v>9</v>
      </c>
    </row>
    <row r="7" spans="1:73" ht="14.45" customHeight="1">
      <c r="B7" s="23"/>
      <c r="D7" s="28" t="s">
        <v>18</v>
      </c>
      <c r="K7" s="26" t="s">
        <v>5</v>
      </c>
      <c r="AK7" s="28" t="s">
        <v>19</v>
      </c>
      <c r="AN7" s="26" t="s">
        <v>5</v>
      </c>
      <c r="AQ7" s="24"/>
      <c r="BS7" s="19" t="s">
        <v>9</v>
      </c>
    </row>
    <row r="8" spans="1:73" ht="14.45" customHeight="1">
      <c r="B8" s="23"/>
      <c r="D8" s="28" t="s">
        <v>20</v>
      </c>
      <c r="K8" s="26" t="s">
        <v>21</v>
      </c>
      <c r="AK8" s="28" t="s">
        <v>22</v>
      </c>
      <c r="AN8" s="26"/>
      <c r="AQ8" s="24"/>
      <c r="BS8" s="19" t="s">
        <v>9</v>
      </c>
    </row>
    <row r="9" spans="1:73" ht="14.45" customHeight="1">
      <c r="B9" s="23"/>
      <c r="AQ9" s="24"/>
      <c r="BS9" s="19" t="s">
        <v>9</v>
      </c>
    </row>
    <row r="10" spans="1:73" ht="14.45" customHeight="1">
      <c r="B10" s="23"/>
      <c r="D10" s="28" t="s">
        <v>23</v>
      </c>
      <c r="AK10" s="28" t="s">
        <v>24</v>
      </c>
      <c r="AN10" s="26" t="s">
        <v>5</v>
      </c>
      <c r="AQ10" s="24"/>
      <c r="BS10" s="19" t="s">
        <v>9</v>
      </c>
    </row>
    <row r="11" spans="1:73" ht="18.399999999999999" customHeight="1">
      <c r="B11" s="23"/>
      <c r="E11" s="26" t="s">
        <v>21</v>
      </c>
      <c r="AK11" s="28" t="s">
        <v>25</v>
      </c>
      <c r="AN11" s="26" t="s">
        <v>5</v>
      </c>
      <c r="AQ11" s="24"/>
      <c r="BS11" s="19" t="s">
        <v>9</v>
      </c>
    </row>
    <row r="12" spans="1:73" ht="6.95" customHeight="1">
      <c r="B12" s="23"/>
      <c r="AQ12" s="24"/>
      <c r="BS12" s="19" t="s">
        <v>9</v>
      </c>
    </row>
    <row r="13" spans="1:73" ht="14.45" customHeight="1">
      <c r="B13" s="23"/>
      <c r="D13" s="28" t="s">
        <v>26</v>
      </c>
      <c r="AK13" s="28" t="s">
        <v>24</v>
      </c>
      <c r="AN13" s="26" t="s">
        <v>5</v>
      </c>
      <c r="AQ13" s="24"/>
      <c r="BS13" s="19" t="s">
        <v>9</v>
      </c>
    </row>
    <row r="14" spans="1:73" ht="15">
      <c r="B14" s="23"/>
      <c r="E14" s="26" t="s">
        <v>21</v>
      </c>
      <c r="AK14" s="28" t="s">
        <v>25</v>
      </c>
      <c r="AN14" s="26" t="s">
        <v>5</v>
      </c>
      <c r="AQ14" s="24"/>
      <c r="BS14" s="19" t="s">
        <v>9</v>
      </c>
    </row>
    <row r="15" spans="1:73" ht="6.95" customHeight="1">
      <c r="B15" s="23"/>
      <c r="AQ15" s="24"/>
      <c r="BS15" s="19" t="s">
        <v>6</v>
      </c>
    </row>
    <row r="16" spans="1:73" ht="14.45" customHeight="1">
      <c r="B16" s="23"/>
      <c r="D16" s="28" t="s">
        <v>27</v>
      </c>
      <c r="AK16" s="28" t="s">
        <v>24</v>
      </c>
      <c r="AN16" s="26" t="s">
        <v>5</v>
      </c>
      <c r="AQ16" s="24"/>
      <c r="BS16" s="19" t="s">
        <v>6</v>
      </c>
    </row>
    <row r="17" spans="2:71" ht="18.399999999999999" customHeight="1">
      <c r="B17" s="23"/>
      <c r="E17" s="26" t="s">
        <v>21</v>
      </c>
      <c r="AK17" s="28" t="s">
        <v>25</v>
      </c>
      <c r="AN17" s="26" t="s">
        <v>5</v>
      </c>
      <c r="AQ17" s="24"/>
      <c r="BS17" s="19" t="s">
        <v>28</v>
      </c>
    </row>
    <row r="18" spans="2:71" ht="6.95" customHeight="1">
      <c r="B18" s="23"/>
      <c r="AQ18" s="24"/>
      <c r="BS18" s="19" t="s">
        <v>9</v>
      </c>
    </row>
    <row r="19" spans="2:71" ht="14.45" customHeight="1">
      <c r="B19" s="23"/>
      <c r="D19" s="28" t="s">
        <v>29</v>
      </c>
      <c r="AK19" s="28" t="s">
        <v>24</v>
      </c>
      <c r="AN19" s="26" t="s">
        <v>5</v>
      </c>
      <c r="AQ19" s="24"/>
      <c r="BS19" s="19" t="s">
        <v>9</v>
      </c>
    </row>
    <row r="20" spans="2:71" ht="18.399999999999999" customHeight="1">
      <c r="B20" s="23"/>
      <c r="E20" s="26" t="s">
        <v>21</v>
      </c>
      <c r="AK20" s="28" t="s">
        <v>25</v>
      </c>
      <c r="AN20" s="26" t="s">
        <v>5</v>
      </c>
      <c r="AQ20" s="24"/>
    </row>
    <row r="21" spans="2:71" ht="6.95" customHeight="1">
      <c r="B21" s="23"/>
      <c r="AQ21" s="24"/>
    </row>
    <row r="22" spans="2:71" ht="15">
      <c r="B22" s="23"/>
      <c r="D22" s="28" t="s">
        <v>30</v>
      </c>
      <c r="AQ22" s="24"/>
    </row>
    <row r="23" spans="2:71" ht="22.5" customHeight="1">
      <c r="B23" s="23"/>
      <c r="E23" s="188" t="s">
        <v>5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Q23" s="24"/>
    </row>
    <row r="24" spans="2:71" ht="6.95" customHeight="1">
      <c r="B24" s="23"/>
      <c r="AQ24" s="24"/>
    </row>
    <row r="25" spans="2:71" ht="6.95" customHeight="1">
      <c r="B25" s="23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Q25" s="24"/>
    </row>
    <row r="26" spans="2:71" ht="14.45" customHeight="1">
      <c r="B26" s="23"/>
      <c r="D26" s="30" t="s">
        <v>31</v>
      </c>
      <c r="AK26" s="159">
        <f>ROUND(AG87,2)</f>
        <v>0</v>
      </c>
      <c r="AL26" s="156"/>
      <c r="AM26" s="156"/>
      <c r="AN26" s="156"/>
      <c r="AO26" s="156"/>
      <c r="AQ26" s="24"/>
    </row>
    <row r="27" spans="2:71" ht="14.45" customHeight="1">
      <c r="B27" s="23"/>
      <c r="D27" s="30" t="s">
        <v>32</v>
      </c>
      <c r="AK27" s="159">
        <f>ROUND(AG90,2)</f>
        <v>0</v>
      </c>
      <c r="AL27" s="159"/>
      <c r="AM27" s="159"/>
      <c r="AN27" s="159"/>
      <c r="AO27" s="159"/>
      <c r="AQ27" s="24"/>
    </row>
    <row r="28" spans="2:71" s="1" customFormat="1" ht="6.95" customHeight="1">
      <c r="B28" s="31"/>
      <c r="AQ28" s="32"/>
    </row>
    <row r="29" spans="2:71" s="1" customFormat="1" ht="25.9" customHeight="1">
      <c r="B29" s="31"/>
      <c r="D29" s="33" t="s">
        <v>33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160">
        <f>ROUND(AK26+AK27,2)</f>
        <v>0</v>
      </c>
      <c r="AL29" s="161"/>
      <c r="AM29" s="161"/>
      <c r="AN29" s="161"/>
      <c r="AO29" s="161"/>
      <c r="AQ29" s="32"/>
    </row>
    <row r="30" spans="2:71" s="1" customFormat="1" ht="6.95" customHeight="1">
      <c r="B30" s="31"/>
      <c r="AQ30" s="32"/>
    </row>
    <row r="31" spans="2:71" s="2" customFormat="1" ht="14.45" customHeight="1">
      <c r="B31" s="35"/>
      <c r="D31" s="36" t="s">
        <v>34</v>
      </c>
      <c r="F31" s="36" t="s">
        <v>35</v>
      </c>
      <c r="L31" s="181">
        <v>0.21</v>
      </c>
      <c r="M31" s="182"/>
      <c r="N31" s="182"/>
      <c r="O31" s="182"/>
      <c r="T31" s="38" t="s">
        <v>36</v>
      </c>
      <c r="W31" s="183">
        <f>ROUND(AZ87+SUM(CD91),2)</f>
        <v>0</v>
      </c>
      <c r="X31" s="182"/>
      <c r="Y31" s="182"/>
      <c r="Z31" s="182"/>
      <c r="AA31" s="182"/>
      <c r="AB31" s="182"/>
      <c r="AC31" s="182"/>
      <c r="AD31" s="182"/>
      <c r="AE31" s="182"/>
      <c r="AK31" s="183">
        <f>ROUND(AV87+SUM(BY91),2)</f>
        <v>0</v>
      </c>
      <c r="AL31" s="182"/>
      <c r="AM31" s="182"/>
      <c r="AN31" s="182"/>
      <c r="AO31" s="182"/>
      <c r="AQ31" s="39"/>
    </row>
    <row r="32" spans="2:71" s="2" customFormat="1" ht="14.45" customHeight="1">
      <c r="B32" s="35"/>
      <c r="F32" s="36" t="s">
        <v>37</v>
      </c>
      <c r="L32" s="181">
        <v>0.15</v>
      </c>
      <c r="M32" s="182"/>
      <c r="N32" s="182"/>
      <c r="O32" s="182"/>
      <c r="T32" s="38" t="s">
        <v>36</v>
      </c>
      <c r="W32" s="183">
        <f>ROUND(BA87+SUM(CE91),2)</f>
        <v>0</v>
      </c>
      <c r="X32" s="182"/>
      <c r="Y32" s="182"/>
      <c r="Z32" s="182"/>
      <c r="AA32" s="182"/>
      <c r="AB32" s="182"/>
      <c r="AC32" s="182"/>
      <c r="AD32" s="182"/>
      <c r="AE32" s="182"/>
      <c r="AK32" s="183">
        <f>ROUND(AW87+SUM(BZ91),2)</f>
        <v>0</v>
      </c>
      <c r="AL32" s="182"/>
      <c r="AM32" s="182"/>
      <c r="AN32" s="182"/>
      <c r="AO32" s="182"/>
      <c r="AQ32" s="39"/>
    </row>
    <row r="33" spans="2:43" s="2" customFormat="1" ht="14.45" hidden="1" customHeight="1">
      <c r="B33" s="35"/>
      <c r="F33" s="36" t="s">
        <v>38</v>
      </c>
      <c r="L33" s="181">
        <v>0.21</v>
      </c>
      <c r="M33" s="182"/>
      <c r="N33" s="182"/>
      <c r="O33" s="182"/>
      <c r="T33" s="38" t="s">
        <v>36</v>
      </c>
      <c r="W33" s="183">
        <f>ROUND(BB87+SUM(CF91),2)</f>
        <v>0</v>
      </c>
      <c r="X33" s="182"/>
      <c r="Y33" s="182"/>
      <c r="Z33" s="182"/>
      <c r="AA33" s="182"/>
      <c r="AB33" s="182"/>
      <c r="AC33" s="182"/>
      <c r="AD33" s="182"/>
      <c r="AE33" s="182"/>
      <c r="AK33" s="183">
        <v>0</v>
      </c>
      <c r="AL33" s="182"/>
      <c r="AM33" s="182"/>
      <c r="AN33" s="182"/>
      <c r="AO33" s="182"/>
      <c r="AQ33" s="39"/>
    </row>
    <row r="34" spans="2:43" s="2" customFormat="1" ht="14.45" hidden="1" customHeight="1">
      <c r="B34" s="35"/>
      <c r="F34" s="36" t="s">
        <v>39</v>
      </c>
      <c r="L34" s="181">
        <v>0.15</v>
      </c>
      <c r="M34" s="182"/>
      <c r="N34" s="182"/>
      <c r="O34" s="182"/>
      <c r="T34" s="38" t="s">
        <v>36</v>
      </c>
      <c r="W34" s="183">
        <f>ROUND(BC87+SUM(CG91),2)</f>
        <v>0</v>
      </c>
      <c r="X34" s="182"/>
      <c r="Y34" s="182"/>
      <c r="Z34" s="182"/>
      <c r="AA34" s="182"/>
      <c r="AB34" s="182"/>
      <c r="AC34" s="182"/>
      <c r="AD34" s="182"/>
      <c r="AE34" s="182"/>
      <c r="AK34" s="183">
        <v>0</v>
      </c>
      <c r="AL34" s="182"/>
      <c r="AM34" s="182"/>
      <c r="AN34" s="182"/>
      <c r="AO34" s="182"/>
      <c r="AQ34" s="39"/>
    </row>
    <row r="35" spans="2:43" s="2" customFormat="1" ht="14.45" hidden="1" customHeight="1">
      <c r="B35" s="35"/>
      <c r="F35" s="36" t="s">
        <v>40</v>
      </c>
      <c r="L35" s="181">
        <v>0</v>
      </c>
      <c r="M35" s="182"/>
      <c r="N35" s="182"/>
      <c r="O35" s="182"/>
      <c r="T35" s="38" t="s">
        <v>36</v>
      </c>
      <c r="W35" s="183">
        <f>ROUND(BD87+SUM(CH91),2)</f>
        <v>0</v>
      </c>
      <c r="X35" s="182"/>
      <c r="Y35" s="182"/>
      <c r="Z35" s="182"/>
      <c r="AA35" s="182"/>
      <c r="AB35" s="182"/>
      <c r="AC35" s="182"/>
      <c r="AD35" s="182"/>
      <c r="AE35" s="182"/>
      <c r="AK35" s="183">
        <v>0</v>
      </c>
      <c r="AL35" s="182"/>
      <c r="AM35" s="182"/>
      <c r="AN35" s="182"/>
      <c r="AO35" s="182"/>
      <c r="AQ35" s="39"/>
    </row>
    <row r="36" spans="2:43" s="1" customFormat="1" ht="6.95" customHeight="1">
      <c r="B36" s="31"/>
      <c r="AQ36" s="32"/>
    </row>
    <row r="37" spans="2:43" s="1" customFormat="1" ht="25.9" customHeight="1">
      <c r="B37" s="31"/>
      <c r="C37" s="40"/>
      <c r="D37" s="41" t="s">
        <v>41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3" t="s">
        <v>42</v>
      </c>
      <c r="U37" s="42"/>
      <c r="V37" s="42"/>
      <c r="W37" s="42"/>
      <c r="X37" s="173" t="s">
        <v>43</v>
      </c>
      <c r="Y37" s="174"/>
      <c r="Z37" s="174"/>
      <c r="AA37" s="174"/>
      <c r="AB37" s="174"/>
      <c r="AC37" s="42"/>
      <c r="AD37" s="42"/>
      <c r="AE37" s="42"/>
      <c r="AF37" s="42"/>
      <c r="AG37" s="42"/>
      <c r="AH37" s="42"/>
      <c r="AI37" s="42"/>
      <c r="AJ37" s="42"/>
      <c r="AK37" s="175">
        <f>SUM(AK29:AK35)</f>
        <v>0</v>
      </c>
      <c r="AL37" s="174"/>
      <c r="AM37" s="174"/>
      <c r="AN37" s="174"/>
      <c r="AO37" s="176"/>
      <c r="AP37" s="40"/>
      <c r="AQ37" s="32"/>
    </row>
    <row r="38" spans="2:43" s="1" customFormat="1" ht="14.45" customHeight="1">
      <c r="B38" s="31"/>
      <c r="AQ38" s="32"/>
    </row>
    <row r="39" spans="2:43">
      <c r="B39" s="23"/>
      <c r="AQ39" s="24"/>
    </row>
    <row r="40" spans="2:43">
      <c r="B40" s="23"/>
      <c r="AQ40" s="24"/>
    </row>
    <row r="41" spans="2:43">
      <c r="B41" s="23"/>
      <c r="AQ41" s="24"/>
    </row>
    <row r="42" spans="2:43">
      <c r="B42" s="23"/>
      <c r="AQ42" s="24"/>
    </row>
    <row r="43" spans="2:43">
      <c r="B43" s="23"/>
      <c r="AQ43" s="24"/>
    </row>
    <row r="44" spans="2:43">
      <c r="B44" s="23"/>
      <c r="AQ44" s="24"/>
    </row>
    <row r="45" spans="2:43">
      <c r="B45" s="23"/>
      <c r="AQ45" s="24"/>
    </row>
    <row r="46" spans="2:43">
      <c r="B46" s="23"/>
      <c r="AQ46" s="24"/>
    </row>
    <row r="47" spans="2:43">
      <c r="B47" s="23"/>
      <c r="AQ47" s="24"/>
    </row>
    <row r="48" spans="2:43">
      <c r="B48" s="23"/>
      <c r="AQ48" s="24"/>
    </row>
    <row r="49" spans="2:43" s="1" customFormat="1" ht="15">
      <c r="B49" s="31"/>
      <c r="D49" s="44" t="s">
        <v>44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6"/>
      <c r="AC49" s="44" t="s">
        <v>45</v>
      </c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6"/>
      <c r="AQ49" s="32"/>
    </row>
    <row r="50" spans="2:43">
      <c r="B50" s="23"/>
      <c r="D50" s="47"/>
      <c r="Z50" s="48"/>
      <c r="AC50" s="47"/>
      <c r="AO50" s="48"/>
      <c r="AQ50" s="24"/>
    </row>
    <row r="51" spans="2:43">
      <c r="B51" s="23"/>
      <c r="D51" s="47"/>
      <c r="Z51" s="48"/>
      <c r="AC51" s="47"/>
      <c r="AO51" s="48"/>
      <c r="AQ51" s="24"/>
    </row>
    <row r="52" spans="2:43">
      <c r="B52" s="23"/>
      <c r="D52" s="47"/>
      <c r="Z52" s="48"/>
      <c r="AC52" s="47"/>
      <c r="AO52" s="48"/>
      <c r="AQ52" s="24"/>
    </row>
    <row r="53" spans="2:43">
      <c r="B53" s="23"/>
      <c r="D53" s="47"/>
      <c r="Z53" s="48"/>
      <c r="AC53" s="47"/>
      <c r="AO53" s="48"/>
      <c r="AQ53" s="24"/>
    </row>
    <row r="54" spans="2:43">
      <c r="B54" s="23"/>
      <c r="D54" s="47"/>
      <c r="Z54" s="48"/>
      <c r="AC54" s="47"/>
      <c r="AO54" s="48"/>
      <c r="AQ54" s="24"/>
    </row>
    <row r="55" spans="2:43">
      <c r="B55" s="23"/>
      <c r="D55" s="47"/>
      <c r="Z55" s="48"/>
      <c r="AC55" s="47"/>
      <c r="AO55" s="48"/>
      <c r="AQ55" s="24"/>
    </row>
    <row r="56" spans="2:43">
      <c r="B56" s="23"/>
      <c r="D56" s="47"/>
      <c r="Z56" s="48"/>
      <c r="AC56" s="47"/>
      <c r="AO56" s="48"/>
      <c r="AQ56" s="24"/>
    </row>
    <row r="57" spans="2:43">
      <c r="B57" s="23"/>
      <c r="D57" s="47"/>
      <c r="Z57" s="48"/>
      <c r="AC57" s="47"/>
      <c r="AO57" s="48"/>
      <c r="AQ57" s="24"/>
    </row>
    <row r="58" spans="2:43" s="1" customFormat="1" ht="15">
      <c r="B58" s="31"/>
      <c r="D58" s="49" t="s">
        <v>46</v>
      </c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1" t="s">
        <v>47</v>
      </c>
      <c r="S58" s="50"/>
      <c r="T58" s="50"/>
      <c r="U58" s="50"/>
      <c r="V58" s="50"/>
      <c r="W58" s="50"/>
      <c r="X58" s="50"/>
      <c r="Y58" s="50"/>
      <c r="Z58" s="52"/>
      <c r="AC58" s="49" t="s">
        <v>46</v>
      </c>
      <c r="AD58" s="50"/>
      <c r="AE58" s="50"/>
      <c r="AF58" s="50"/>
      <c r="AG58" s="50"/>
      <c r="AH58" s="50"/>
      <c r="AI58" s="50"/>
      <c r="AJ58" s="50"/>
      <c r="AK58" s="50"/>
      <c r="AL58" s="50"/>
      <c r="AM58" s="51" t="s">
        <v>47</v>
      </c>
      <c r="AN58" s="50"/>
      <c r="AO58" s="52"/>
      <c r="AQ58" s="32"/>
    </row>
    <row r="59" spans="2:43">
      <c r="B59" s="23"/>
      <c r="AQ59" s="24"/>
    </row>
    <row r="60" spans="2:43" s="1" customFormat="1" ht="15">
      <c r="B60" s="31"/>
      <c r="D60" s="44" t="s">
        <v>48</v>
      </c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6"/>
      <c r="AC60" s="44" t="s">
        <v>49</v>
      </c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6"/>
      <c r="AQ60" s="32"/>
    </row>
    <row r="61" spans="2:43">
      <c r="B61" s="23"/>
      <c r="D61" s="47"/>
      <c r="Z61" s="48"/>
      <c r="AC61" s="47"/>
      <c r="AO61" s="48"/>
      <c r="AQ61" s="24"/>
    </row>
    <row r="62" spans="2:43">
      <c r="B62" s="23"/>
      <c r="D62" s="47"/>
      <c r="Z62" s="48"/>
      <c r="AC62" s="47"/>
      <c r="AO62" s="48"/>
      <c r="AQ62" s="24"/>
    </row>
    <row r="63" spans="2:43">
      <c r="B63" s="23"/>
      <c r="D63" s="47"/>
      <c r="Z63" s="48"/>
      <c r="AC63" s="47"/>
      <c r="AO63" s="48"/>
      <c r="AQ63" s="24"/>
    </row>
    <row r="64" spans="2:43">
      <c r="B64" s="23"/>
      <c r="D64" s="47"/>
      <c r="Z64" s="48"/>
      <c r="AC64" s="47"/>
      <c r="AO64" s="48"/>
      <c r="AQ64" s="24"/>
    </row>
    <row r="65" spans="2:43">
      <c r="B65" s="23"/>
      <c r="D65" s="47"/>
      <c r="Z65" s="48"/>
      <c r="AC65" s="47"/>
      <c r="AO65" s="48"/>
      <c r="AQ65" s="24"/>
    </row>
    <row r="66" spans="2:43">
      <c r="B66" s="23"/>
      <c r="D66" s="47"/>
      <c r="Z66" s="48"/>
      <c r="AC66" s="47"/>
      <c r="AO66" s="48"/>
      <c r="AQ66" s="24"/>
    </row>
    <row r="67" spans="2:43">
      <c r="B67" s="23"/>
      <c r="D67" s="47"/>
      <c r="Z67" s="48"/>
      <c r="AC67" s="47"/>
      <c r="AO67" s="48"/>
      <c r="AQ67" s="24"/>
    </row>
    <row r="68" spans="2:43">
      <c r="B68" s="23"/>
      <c r="D68" s="47"/>
      <c r="Z68" s="48"/>
      <c r="AC68" s="47"/>
      <c r="AO68" s="48"/>
      <c r="AQ68" s="24"/>
    </row>
    <row r="69" spans="2:43" s="1" customFormat="1" ht="15">
      <c r="B69" s="31"/>
      <c r="D69" s="49" t="s">
        <v>46</v>
      </c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1" t="s">
        <v>47</v>
      </c>
      <c r="S69" s="50"/>
      <c r="T69" s="50"/>
      <c r="U69" s="50"/>
      <c r="V69" s="50"/>
      <c r="W69" s="50"/>
      <c r="X69" s="50"/>
      <c r="Y69" s="50"/>
      <c r="Z69" s="52"/>
      <c r="AC69" s="49" t="s">
        <v>46</v>
      </c>
      <c r="AD69" s="50"/>
      <c r="AE69" s="50"/>
      <c r="AF69" s="50"/>
      <c r="AG69" s="50"/>
      <c r="AH69" s="50"/>
      <c r="AI69" s="50"/>
      <c r="AJ69" s="50"/>
      <c r="AK69" s="50"/>
      <c r="AL69" s="50"/>
      <c r="AM69" s="51" t="s">
        <v>47</v>
      </c>
      <c r="AN69" s="50"/>
      <c r="AO69" s="52"/>
      <c r="AQ69" s="32"/>
    </row>
    <row r="70" spans="2:43" s="1" customFormat="1" ht="6.95" customHeight="1">
      <c r="B70" s="31"/>
      <c r="AQ70" s="32"/>
    </row>
    <row r="71" spans="2:43" s="1" customFormat="1" ht="6.95" customHeight="1">
      <c r="B71" s="53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5"/>
    </row>
    <row r="75" spans="2:43" s="1" customFormat="1" ht="6.95" customHeight="1">
      <c r="B75" s="56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8"/>
    </row>
    <row r="76" spans="2:43" s="1" customFormat="1" ht="36.950000000000003" customHeight="1">
      <c r="B76" s="31"/>
      <c r="C76" s="177" t="s">
        <v>50</v>
      </c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78"/>
      <c r="AF76" s="178"/>
      <c r="AG76" s="178"/>
      <c r="AH76" s="178"/>
      <c r="AI76" s="178"/>
      <c r="AJ76" s="178"/>
      <c r="AK76" s="178"/>
      <c r="AL76" s="178"/>
      <c r="AM76" s="178"/>
      <c r="AN76" s="178"/>
      <c r="AO76" s="178"/>
      <c r="AP76" s="178"/>
      <c r="AQ76" s="32"/>
    </row>
    <row r="77" spans="2:43" s="3" customFormat="1" ht="14.45" customHeight="1">
      <c r="B77" s="59"/>
      <c r="C77" s="28" t="s">
        <v>15</v>
      </c>
      <c r="L77" s="3" t="str">
        <f>K5</f>
        <v>2022041</v>
      </c>
      <c r="AQ77" s="60"/>
    </row>
    <row r="78" spans="2:43" s="4" customFormat="1" ht="36.950000000000003" customHeight="1">
      <c r="B78" s="61"/>
      <c r="C78" s="62" t="s">
        <v>17</v>
      </c>
      <c r="L78" s="179" t="str">
        <f>K6</f>
        <v>Zastřešení terasy u hřiště, Obec Křečkov, Křečkov 68, 290 01 Poděbrady - varianta pohledové tvárnice</v>
      </c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Q78" s="63"/>
    </row>
    <row r="79" spans="2:43" s="1" customFormat="1" ht="6.95" customHeight="1">
      <c r="B79" s="31"/>
      <c r="AQ79" s="32"/>
    </row>
    <row r="80" spans="2:43" s="1" customFormat="1" ht="15">
      <c r="B80" s="31"/>
      <c r="C80" s="28" t="s">
        <v>20</v>
      </c>
      <c r="L80" s="64" t="str">
        <f>IF(K8="","",K8)</f>
        <v xml:space="preserve"> </v>
      </c>
      <c r="AI80" s="28" t="s">
        <v>22</v>
      </c>
      <c r="AM80" s="65" t="str">
        <f>IF(AN8= "","",AN8)</f>
        <v/>
      </c>
      <c r="AQ80" s="32"/>
    </row>
    <row r="81" spans="1:76" s="1" customFormat="1" ht="6.95" customHeight="1">
      <c r="B81" s="31"/>
      <c r="AQ81" s="32"/>
    </row>
    <row r="82" spans="1:76" s="1" customFormat="1" ht="15">
      <c r="B82" s="31"/>
      <c r="C82" s="28" t="s">
        <v>23</v>
      </c>
      <c r="L82" s="3" t="str">
        <f>IF(E11= "","",E11)</f>
        <v xml:space="preserve"> </v>
      </c>
      <c r="AI82" s="28" t="s">
        <v>27</v>
      </c>
      <c r="AM82" s="168" t="str">
        <f>IF(E17="","",E17)</f>
        <v xml:space="preserve"> </v>
      </c>
      <c r="AN82" s="168"/>
      <c r="AO82" s="168"/>
      <c r="AP82" s="168"/>
      <c r="AQ82" s="32"/>
      <c r="AS82" s="164" t="s">
        <v>51</v>
      </c>
      <c r="AT82" s="165"/>
      <c r="AU82" s="45"/>
      <c r="AV82" s="45"/>
      <c r="AW82" s="45"/>
      <c r="AX82" s="45"/>
      <c r="AY82" s="45"/>
      <c r="AZ82" s="45"/>
      <c r="BA82" s="45"/>
      <c r="BB82" s="45"/>
      <c r="BC82" s="45"/>
      <c r="BD82" s="46"/>
    </row>
    <row r="83" spans="1:76" s="1" customFormat="1" ht="15">
      <c r="B83" s="31"/>
      <c r="C83" s="28" t="s">
        <v>26</v>
      </c>
      <c r="L83" s="3" t="str">
        <f>IF(E14="","",E14)</f>
        <v xml:space="preserve"> </v>
      </c>
      <c r="AI83" s="28" t="s">
        <v>29</v>
      </c>
      <c r="AM83" s="168" t="str">
        <f>IF(E20="","",E20)</f>
        <v xml:space="preserve"> </v>
      </c>
      <c r="AN83" s="168"/>
      <c r="AO83" s="168"/>
      <c r="AP83" s="168"/>
      <c r="AQ83" s="32"/>
      <c r="AS83" s="166"/>
      <c r="AT83" s="167"/>
      <c r="BD83" s="66"/>
    </row>
    <row r="84" spans="1:76" s="1" customFormat="1" ht="10.9" customHeight="1">
      <c r="B84" s="31"/>
      <c r="AQ84" s="32"/>
      <c r="AS84" s="166"/>
      <c r="AT84" s="167"/>
      <c r="BD84" s="66"/>
    </row>
    <row r="85" spans="1:76" s="1" customFormat="1" ht="29.25" customHeight="1">
      <c r="B85" s="31"/>
      <c r="C85" s="169" t="s">
        <v>52</v>
      </c>
      <c r="D85" s="170"/>
      <c r="E85" s="170"/>
      <c r="F85" s="170"/>
      <c r="G85" s="170"/>
      <c r="H85" s="67"/>
      <c r="I85" s="171" t="s">
        <v>53</v>
      </c>
      <c r="J85" s="170"/>
      <c r="K85" s="170"/>
      <c r="L85" s="170"/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  <c r="AA85" s="170"/>
      <c r="AB85" s="170"/>
      <c r="AC85" s="170"/>
      <c r="AD85" s="170"/>
      <c r="AE85" s="170"/>
      <c r="AF85" s="170"/>
      <c r="AG85" s="171" t="s">
        <v>54</v>
      </c>
      <c r="AH85" s="170"/>
      <c r="AI85" s="170"/>
      <c r="AJ85" s="170"/>
      <c r="AK85" s="170"/>
      <c r="AL85" s="170"/>
      <c r="AM85" s="170"/>
      <c r="AN85" s="171" t="s">
        <v>55</v>
      </c>
      <c r="AO85" s="170"/>
      <c r="AP85" s="172"/>
      <c r="AQ85" s="32"/>
      <c r="AS85" s="68" t="s">
        <v>56</v>
      </c>
      <c r="AT85" s="69" t="s">
        <v>57</v>
      </c>
      <c r="AU85" s="69" t="s">
        <v>58</v>
      </c>
      <c r="AV85" s="69" t="s">
        <v>59</v>
      </c>
      <c r="AW85" s="69" t="s">
        <v>60</v>
      </c>
      <c r="AX85" s="69" t="s">
        <v>61</v>
      </c>
      <c r="AY85" s="69" t="s">
        <v>62</v>
      </c>
      <c r="AZ85" s="69" t="s">
        <v>63</v>
      </c>
      <c r="BA85" s="69" t="s">
        <v>64</v>
      </c>
      <c r="BB85" s="69" t="s">
        <v>65</v>
      </c>
      <c r="BC85" s="69" t="s">
        <v>66</v>
      </c>
      <c r="BD85" s="70" t="s">
        <v>67</v>
      </c>
    </row>
    <row r="86" spans="1:76" s="1" customFormat="1" ht="10.9" customHeight="1">
      <c r="B86" s="31"/>
      <c r="AQ86" s="32"/>
      <c r="AS86" s="71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6"/>
    </row>
    <row r="87" spans="1:76" s="4" customFormat="1" ht="32.450000000000003" customHeight="1">
      <c r="B87" s="61"/>
      <c r="C87" s="72" t="s">
        <v>68</v>
      </c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163">
        <f>ROUND(AG88,2)</f>
        <v>0</v>
      </c>
      <c r="AH87" s="163"/>
      <c r="AI87" s="163"/>
      <c r="AJ87" s="163"/>
      <c r="AK87" s="163"/>
      <c r="AL87" s="163"/>
      <c r="AM87" s="163"/>
      <c r="AN87" s="153">
        <f>SUM(AG87,AT87)</f>
        <v>0</v>
      </c>
      <c r="AO87" s="153"/>
      <c r="AP87" s="153"/>
      <c r="AQ87" s="63"/>
      <c r="AS87" s="74">
        <f>ROUND(AS88,2)</f>
        <v>0</v>
      </c>
      <c r="AT87" s="75">
        <f>ROUND(SUM(AV87:AW87),2)</f>
        <v>0</v>
      </c>
      <c r="AU87" s="76">
        <f>ROUND(AU88,5)</f>
        <v>1107.0684100000001</v>
      </c>
      <c r="AV87" s="75">
        <f>ROUND(AZ87*L31,2)</f>
        <v>0</v>
      </c>
      <c r="AW87" s="75">
        <f>ROUND(BA87*L32,2)</f>
        <v>0</v>
      </c>
      <c r="AX87" s="75">
        <f>ROUND(BB87*L31,2)</f>
        <v>0</v>
      </c>
      <c r="AY87" s="75">
        <f>ROUND(BC87*L32,2)</f>
        <v>0</v>
      </c>
      <c r="AZ87" s="75">
        <f>ROUND(AZ88,2)</f>
        <v>0</v>
      </c>
      <c r="BA87" s="75">
        <f>ROUND(BA88,2)</f>
        <v>0</v>
      </c>
      <c r="BB87" s="75">
        <f>ROUND(BB88,2)</f>
        <v>0</v>
      </c>
      <c r="BC87" s="75">
        <f>ROUND(BC88,2)</f>
        <v>0</v>
      </c>
      <c r="BD87" s="77">
        <f>ROUND(BD88,2)</f>
        <v>0</v>
      </c>
      <c r="BS87" s="62" t="s">
        <v>69</v>
      </c>
      <c r="BT87" s="62" t="s">
        <v>70</v>
      </c>
      <c r="BV87" s="62" t="s">
        <v>71</v>
      </c>
      <c r="BW87" s="62" t="s">
        <v>72</v>
      </c>
      <c r="BX87" s="62" t="s">
        <v>73</v>
      </c>
    </row>
    <row r="88" spans="1:76" s="5" customFormat="1" ht="53.25" customHeight="1">
      <c r="A88" s="78" t="s">
        <v>74</v>
      </c>
      <c r="B88" s="79"/>
      <c r="C88" s="80"/>
      <c r="D88" s="162" t="s">
        <v>16</v>
      </c>
      <c r="E88" s="162"/>
      <c r="F88" s="162"/>
      <c r="G88" s="162"/>
      <c r="H88" s="162"/>
      <c r="I88" s="81"/>
      <c r="J88" s="162" t="s">
        <v>930</v>
      </c>
      <c r="K88" s="162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  <c r="AA88" s="162"/>
      <c r="AB88" s="162"/>
      <c r="AC88" s="162"/>
      <c r="AD88" s="162"/>
      <c r="AE88" s="162"/>
      <c r="AF88" s="162"/>
      <c r="AG88" s="157">
        <f>'2022041 - Zastřešení tera...'!M29</f>
        <v>0</v>
      </c>
      <c r="AH88" s="158"/>
      <c r="AI88" s="158"/>
      <c r="AJ88" s="158"/>
      <c r="AK88" s="158"/>
      <c r="AL88" s="158"/>
      <c r="AM88" s="158"/>
      <c r="AN88" s="157">
        <f>SUM(AG88,AT88)</f>
        <v>0</v>
      </c>
      <c r="AO88" s="158"/>
      <c r="AP88" s="158"/>
      <c r="AQ88" s="82"/>
      <c r="AS88" s="83">
        <f>'2022041 - Zastřešení tera...'!M27</f>
        <v>0</v>
      </c>
      <c r="AT88" s="84">
        <f>ROUND(SUM(AV88:AW88),2)</f>
        <v>0</v>
      </c>
      <c r="AU88" s="85">
        <f>'2022041 - Zastřešení tera...'!W139</f>
        <v>1107.0684079999999</v>
      </c>
      <c r="AV88" s="84">
        <f>'2022041 - Zastřešení tera...'!M31</f>
        <v>0</v>
      </c>
      <c r="AW88" s="84">
        <f>'2022041 - Zastřešení tera...'!M32</f>
        <v>0</v>
      </c>
      <c r="AX88" s="84">
        <f>'2022041 - Zastřešení tera...'!M33</f>
        <v>0</v>
      </c>
      <c r="AY88" s="84">
        <f>'2022041 - Zastřešení tera...'!M34</f>
        <v>0</v>
      </c>
      <c r="AZ88" s="84">
        <f>'2022041 - Zastřešení tera...'!H31</f>
        <v>0</v>
      </c>
      <c r="BA88" s="84">
        <f>'2022041 - Zastřešení tera...'!H32</f>
        <v>0</v>
      </c>
      <c r="BB88" s="84">
        <f>'2022041 - Zastřešení tera...'!H33</f>
        <v>0</v>
      </c>
      <c r="BC88" s="84">
        <f>'2022041 - Zastřešení tera...'!H34</f>
        <v>0</v>
      </c>
      <c r="BD88" s="86">
        <f>'2022041 - Zastřešení tera...'!H35</f>
        <v>0</v>
      </c>
      <c r="BT88" s="87" t="s">
        <v>75</v>
      </c>
      <c r="BU88" s="87" t="s">
        <v>76</v>
      </c>
      <c r="BV88" s="87" t="s">
        <v>71</v>
      </c>
      <c r="BW88" s="87" t="s">
        <v>72</v>
      </c>
      <c r="BX88" s="87" t="s">
        <v>73</v>
      </c>
    </row>
    <row r="89" spans="1:76">
      <c r="B89" s="23"/>
      <c r="AQ89" s="24"/>
    </row>
    <row r="90" spans="1:76" s="1" customFormat="1" ht="30" customHeight="1">
      <c r="B90" s="31"/>
      <c r="C90" s="72" t="s">
        <v>77</v>
      </c>
      <c r="AG90" s="153">
        <v>0</v>
      </c>
      <c r="AH90" s="153"/>
      <c r="AI90" s="153"/>
      <c r="AJ90" s="153"/>
      <c r="AK90" s="153"/>
      <c r="AL90" s="153"/>
      <c r="AM90" s="153"/>
      <c r="AN90" s="153">
        <v>0</v>
      </c>
      <c r="AO90" s="153"/>
      <c r="AP90" s="153"/>
      <c r="AQ90" s="32"/>
      <c r="AS90" s="68" t="s">
        <v>78</v>
      </c>
      <c r="AT90" s="69" t="s">
        <v>79</v>
      </c>
      <c r="AU90" s="69" t="s">
        <v>34</v>
      </c>
      <c r="AV90" s="70" t="s">
        <v>57</v>
      </c>
    </row>
    <row r="91" spans="1:76" s="1" customFormat="1" ht="10.9" customHeight="1">
      <c r="B91" s="31"/>
      <c r="AQ91" s="32"/>
      <c r="AS91" s="88"/>
      <c r="AT91" s="50"/>
      <c r="AU91" s="50"/>
      <c r="AV91" s="52"/>
    </row>
    <row r="92" spans="1:76" s="1" customFormat="1" ht="30" customHeight="1">
      <c r="B92" s="31"/>
      <c r="C92" s="89" t="s">
        <v>80</v>
      </c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154">
        <f>ROUND(AG87+AG90,2)</f>
        <v>0</v>
      </c>
      <c r="AH92" s="154"/>
      <c r="AI92" s="154"/>
      <c r="AJ92" s="154"/>
      <c r="AK92" s="154"/>
      <c r="AL92" s="154"/>
      <c r="AM92" s="154"/>
      <c r="AN92" s="154">
        <f>AN87+AN90</f>
        <v>0</v>
      </c>
      <c r="AO92" s="154"/>
      <c r="AP92" s="154"/>
      <c r="AQ92" s="32"/>
    </row>
    <row r="93" spans="1:76" s="1" customFormat="1" ht="6.95" customHeight="1">
      <c r="B93" s="53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5"/>
    </row>
  </sheetData>
  <mergeCells count="45">
    <mergeCell ref="L31:O31"/>
    <mergeCell ref="W31:AE31"/>
    <mergeCell ref="AK31:AO31"/>
    <mergeCell ref="C2:AP2"/>
    <mergeCell ref="C4:AP4"/>
    <mergeCell ref="K5:AO5"/>
    <mergeCell ref="K6:AO6"/>
    <mergeCell ref="E23:AN23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D88:H88"/>
    <mergeCell ref="J88:AF88"/>
    <mergeCell ref="AG87:AM87"/>
    <mergeCell ref="AN87:AP87"/>
    <mergeCell ref="AS82:AT84"/>
    <mergeCell ref="AM83:AP83"/>
    <mergeCell ref="C85:G85"/>
    <mergeCell ref="I85:AF85"/>
    <mergeCell ref="AG85:AM85"/>
    <mergeCell ref="AN85:AP85"/>
    <mergeCell ref="AG90:AM90"/>
    <mergeCell ref="AN90:AP90"/>
    <mergeCell ref="AG92:AM92"/>
    <mergeCell ref="AN92:AP92"/>
    <mergeCell ref="AR2:BE2"/>
    <mergeCell ref="AN88:AP88"/>
    <mergeCell ref="AG88:AM88"/>
    <mergeCell ref="AK26:AO26"/>
    <mergeCell ref="AK27:AO27"/>
    <mergeCell ref="AK29:AO29"/>
  </mergeCells>
  <hyperlinks>
    <hyperlink ref="K1:S1" location="C2" display="1) Souhrnný list stavby"/>
    <hyperlink ref="W1:AF1" location="C87" display="2) Rekapitulace objektů"/>
    <hyperlink ref="A88" location="'2022041 - Zastřešení tera...'!C2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494"/>
  <sheetViews>
    <sheetView showGridLines="0" tabSelected="1" workbookViewId="0">
      <pane ySplit="1" topLeftCell="A183" activePane="bottomLeft" state="frozen"/>
      <selection pane="bottomLeft" activeCell="L494" sqref="L494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6"/>
      <c r="B1" s="13"/>
      <c r="C1" s="13"/>
      <c r="D1" s="14" t="s">
        <v>1</v>
      </c>
      <c r="E1" s="13"/>
      <c r="F1" s="15" t="s">
        <v>81</v>
      </c>
      <c r="G1" s="15"/>
      <c r="H1" s="195" t="s">
        <v>82</v>
      </c>
      <c r="I1" s="195"/>
      <c r="J1" s="195"/>
      <c r="K1" s="195"/>
      <c r="L1" s="15" t="s">
        <v>83</v>
      </c>
      <c r="M1" s="13"/>
      <c r="N1" s="13"/>
      <c r="O1" s="14" t="s">
        <v>84</v>
      </c>
      <c r="P1" s="13"/>
      <c r="Q1" s="13"/>
      <c r="R1" s="13"/>
      <c r="S1" s="15" t="s">
        <v>85</v>
      </c>
      <c r="T1" s="15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</row>
    <row r="2" spans="1:66" ht="36.950000000000003" customHeight="1">
      <c r="C2" s="184" t="s">
        <v>7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S2" s="155" t="s">
        <v>8</v>
      </c>
      <c r="T2" s="156"/>
      <c r="U2" s="156"/>
      <c r="V2" s="156"/>
      <c r="W2" s="156"/>
      <c r="X2" s="156"/>
      <c r="Y2" s="156"/>
      <c r="Z2" s="156"/>
      <c r="AA2" s="156"/>
      <c r="AB2" s="156"/>
      <c r="AC2" s="156"/>
      <c r="AT2" s="19" t="s">
        <v>72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86</v>
      </c>
    </row>
    <row r="4" spans="1:66" ht="36.950000000000003" customHeight="1">
      <c r="B4" s="23"/>
      <c r="C4" s="177" t="s">
        <v>87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24"/>
      <c r="T4" s="18" t="s">
        <v>13</v>
      </c>
      <c r="AT4" s="19" t="s">
        <v>6</v>
      </c>
    </row>
    <row r="5" spans="1:66" ht="6.95" customHeight="1">
      <c r="B5" s="23"/>
      <c r="R5" s="24"/>
    </row>
    <row r="6" spans="1:66" s="1" customFormat="1" ht="32.85" customHeight="1">
      <c r="B6" s="31"/>
      <c r="D6" s="27" t="s">
        <v>17</v>
      </c>
      <c r="F6" s="187" t="s">
        <v>930</v>
      </c>
      <c r="G6" s="218"/>
      <c r="H6" s="218"/>
      <c r="I6" s="218"/>
      <c r="J6" s="218"/>
      <c r="K6" s="218"/>
      <c r="L6" s="218"/>
      <c r="M6" s="218"/>
      <c r="N6" s="218"/>
      <c r="O6" s="218"/>
      <c r="P6" s="218"/>
      <c r="R6" s="32"/>
    </row>
    <row r="7" spans="1:66" s="1" customFormat="1" ht="14.45" customHeight="1">
      <c r="B7" s="31"/>
      <c r="D7" s="28" t="s">
        <v>18</v>
      </c>
      <c r="F7" s="26" t="s">
        <v>5</v>
      </c>
      <c r="M7" s="28" t="s">
        <v>19</v>
      </c>
      <c r="O7" s="26" t="s">
        <v>5</v>
      </c>
      <c r="R7" s="32"/>
    </row>
    <row r="8" spans="1:66" s="1" customFormat="1" ht="14.45" customHeight="1">
      <c r="B8" s="31"/>
      <c r="D8" s="28" t="s">
        <v>20</v>
      </c>
      <c r="F8" s="26" t="s">
        <v>21</v>
      </c>
      <c r="M8" s="28" t="s">
        <v>22</v>
      </c>
      <c r="O8" s="219"/>
      <c r="P8" s="219"/>
      <c r="R8" s="32"/>
    </row>
    <row r="9" spans="1:66" s="1" customFormat="1" ht="10.9" customHeight="1">
      <c r="B9" s="31"/>
      <c r="R9" s="32"/>
    </row>
    <row r="10" spans="1:66" s="1" customFormat="1" ht="14.45" customHeight="1">
      <c r="B10" s="31"/>
      <c r="D10" s="28" t="s">
        <v>23</v>
      </c>
      <c r="M10" s="28" t="s">
        <v>24</v>
      </c>
      <c r="O10" s="186" t="str">
        <f>IF('Rekapitulace stavby'!AN10="","",'Rekapitulace stavby'!AN10)</f>
        <v/>
      </c>
      <c r="P10" s="186"/>
      <c r="R10" s="32"/>
    </row>
    <row r="11" spans="1:66" s="1" customFormat="1" ht="18" customHeight="1">
      <c r="B11" s="31"/>
      <c r="E11" s="26" t="str">
        <f>IF('Rekapitulace stavby'!E11="","",'Rekapitulace stavby'!E11)</f>
        <v xml:space="preserve"> </v>
      </c>
      <c r="M11" s="28" t="s">
        <v>25</v>
      </c>
      <c r="O11" s="186" t="str">
        <f>IF('Rekapitulace stavby'!AN11="","",'Rekapitulace stavby'!AN11)</f>
        <v/>
      </c>
      <c r="P11" s="186"/>
      <c r="R11" s="32"/>
    </row>
    <row r="12" spans="1:66" s="1" customFormat="1" ht="6.95" customHeight="1">
      <c r="B12" s="31"/>
      <c r="R12" s="32"/>
    </row>
    <row r="13" spans="1:66" s="1" customFormat="1" ht="14.45" customHeight="1">
      <c r="B13" s="31"/>
      <c r="D13" s="28" t="s">
        <v>26</v>
      </c>
      <c r="M13" s="28" t="s">
        <v>24</v>
      </c>
      <c r="O13" s="186" t="str">
        <f>IF('Rekapitulace stavby'!AN13="","",'Rekapitulace stavby'!AN13)</f>
        <v/>
      </c>
      <c r="P13" s="186"/>
      <c r="R13" s="32"/>
    </row>
    <row r="14" spans="1:66" s="1" customFormat="1" ht="18" customHeight="1">
      <c r="B14" s="31"/>
      <c r="E14" s="26" t="str">
        <f>IF('Rekapitulace stavby'!E14="","",'Rekapitulace stavby'!E14)</f>
        <v xml:space="preserve"> </v>
      </c>
      <c r="M14" s="28" t="s">
        <v>25</v>
      </c>
      <c r="O14" s="186" t="str">
        <f>IF('Rekapitulace stavby'!AN14="","",'Rekapitulace stavby'!AN14)</f>
        <v/>
      </c>
      <c r="P14" s="186"/>
      <c r="R14" s="32"/>
    </row>
    <row r="15" spans="1:66" s="1" customFormat="1" ht="6.95" customHeight="1">
      <c r="B15" s="31"/>
      <c r="R15" s="32"/>
    </row>
    <row r="16" spans="1:66" s="1" customFormat="1" ht="14.45" customHeight="1">
      <c r="B16" s="31"/>
      <c r="D16" s="28" t="s">
        <v>27</v>
      </c>
      <c r="M16" s="28" t="s">
        <v>24</v>
      </c>
      <c r="O16" s="186" t="str">
        <f>IF('Rekapitulace stavby'!AN16="","",'Rekapitulace stavby'!AN16)</f>
        <v/>
      </c>
      <c r="P16" s="186"/>
      <c r="R16" s="32"/>
    </row>
    <row r="17" spans="2:18" s="1" customFormat="1" ht="18" customHeight="1">
      <c r="B17" s="31"/>
      <c r="E17" s="26" t="str">
        <f>IF('Rekapitulace stavby'!E17="","",'Rekapitulace stavby'!E17)</f>
        <v xml:space="preserve"> </v>
      </c>
      <c r="M17" s="28" t="s">
        <v>25</v>
      </c>
      <c r="O17" s="186" t="str">
        <f>IF('Rekapitulace stavby'!AN17="","",'Rekapitulace stavby'!AN17)</f>
        <v/>
      </c>
      <c r="P17" s="186"/>
      <c r="R17" s="32"/>
    </row>
    <row r="18" spans="2:18" s="1" customFormat="1" ht="6.95" customHeight="1">
      <c r="B18" s="31"/>
      <c r="R18" s="32"/>
    </row>
    <row r="19" spans="2:18" s="1" customFormat="1" ht="14.45" customHeight="1">
      <c r="B19" s="31"/>
      <c r="D19" s="28" t="s">
        <v>29</v>
      </c>
      <c r="M19" s="28" t="s">
        <v>24</v>
      </c>
      <c r="O19" s="186" t="str">
        <f>IF('Rekapitulace stavby'!AN19="","",'Rekapitulace stavby'!AN19)</f>
        <v/>
      </c>
      <c r="P19" s="186"/>
      <c r="R19" s="32"/>
    </row>
    <row r="20" spans="2:18" s="1" customFormat="1" ht="18" customHeight="1">
      <c r="B20" s="31"/>
      <c r="E20" s="26" t="str">
        <f>IF('Rekapitulace stavby'!E20="","",'Rekapitulace stavby'!E20)</f>
        <v xml:space="preserve"> </v>
      </c>
      <c r="M20" s="28" t="s">
        <v>25</v>
      </c>
      <c r="O20" s="186" t="str">
        <f>IF('Rekapitulace stavby'!AN20="","",'Rekapitulace stavby'!AN20)</f>
        <v/>
      </c>
      <c r="P20" s="186"/>
      <c r="R20" s="32"/>
    </row>
    <row r="21" spans="2:18" s="1" customFormat="1" ht="6.95" customHeight="1">
      <c r="B21" s="31"/>
      <c r="R21" s="32"/>
    </row>
    <row r="22" spans="2:18" s="1" customFormat="1" ht="14.45" customHeight="1">
      <c r="B22" s="31"/>
      <c r="D22" s="28" t="s">
        <v>30</v>
      </c>
      <c r="R22" s="32"/>
    </row>
    <row r="23" spans="2:18" s="1" customFormat="1" ht="22.5" customHeight="1">
      <c r="B23" s="31"/>
      <c r="E23" s="188" t="s">
        <v>5</v>
      </c>
      <c r="F23" s="188"/>
      <c r="G23" s="188"/>
      <c r="H23" s="188"/>
      <c r="I23" s="188"/>
      <c r="J23" s="188"/>
      <c r="K23" s="188"/>
      <c r="L23" s="188"/>
      <c r="R23" s="32"/>
    </row>
    <row r="24" spans="2:18" s="1" customFormat="1" ht="6.95" customHeight="1">
      <c r="B24" s="31"/>
      <c r="R24" s="32"/>
    </row>
    <row r="25" spans="2:18" s="1" customFormat="1" ht="6.95" customHeight="1">
      <c r="B25" s="31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R25" s="32"/>
    </row>
    <row r="26" spans="2:18" s="1" customFormat="1" ht="14.45" customHeight="1">
      <c r="B26" s="31"/>
      <c r="D26" s="91" t="s">
        <v>88</v>
      </c>
      <c r="M26" s="159">
        <f>N87</f>
        <v>0</v>
      </c>
      <c r="N26" s="159"/>
      <c r="O26" s="159"/>
      <c r="P26" s="159"/>
      <c r="R26" s="32"/>
    </row>
    <row r="27" spans="2:18" s="1" customFormat="1" ht="14.45" customHeight="1">
      <c r="B27" s="31"/>
      <c r="D27" s="30" t="s">
        <v>89</v>
      </c>
      <c r="M27" s="159">
        <f>N121</f>
        <v>0</v>
      </c>
      <c r="N27" s="159"/>
      <c r="O27" s="159"/>
      <c r="P27" s="159"/>
      <c r="R27" s="32"/>
    </row>
    <row r="28" spans="2:18" s="1" customFormat="1" ht="6.95" customHeight="1">
      <c r="B28" s="31"/>
      <c r="R28" s="32"/>
    </row>
    <row r="29" spans="2:18" s="1" customFormat="1" ht="25.35" customHeight="1">
      <c r="B29" s="31"/>
      <c r="D29" s="92" t="s">
        <v>33</v>
      </c>
      <c r="M29" s="226">
        <f>ROUND(M26+M27,2)</f>
        <v>0</v>
      </c>
      <c r="N29" s="218"/>
      <c r="O29" s="218"/>
      <c r="P29" s="218"/>
      <c r="R29" s="32"/>
    </row>
    <row r="30" spans="2:18" s="1" customFormat="1" ht="6.95" customHeight="1">
      <c r="B30" s="31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R30" s="32"/>
    </row>
    <row r="31" spans="2:18" s="1" customFormat="1" ht="14.45" customHeight="1">
      <c r="B31" s="31"/>
      <c r="D31" s="36" t="s">
        <v>34</v>
      </c>
      <c r="E31" s="36" t="s">
        <v>35</v>
      </c>
      <c r="F31" s="37">
        <v>0.21</v>
      </c>
      <c r="G31" s="93" t="s">
        <v>36</v>
      </c>
      <c r="H31" s="223">
        <f>ROUND((SUM(BE121:BE122)+SUM(BE139:BE493)), 2)</f>
        <v>0</v>
      </c>
      <c r="I31" s="218"/>
      <c r="J31" s="218"/>
      <c r="M31" s="223">
        <f>ROUND(ROUND((SUM(BE121:BE122)+SUM(BE139:BE493)), 2)*F31, 2)</f>
        <v>0</v>
      </c>
      <c r="N31" s="218"/>
      <c r="O31" s="218"/>
      <c r="P31" s="218"/>
      <c r="R31" s="32"/>
    </row>
    <row r="32" spans="2:18" s="1" customFormat="1" ht="14.45" customHeight="1">
      <c r="B32" s="31"/>
      <c r="E32" s="36" t="s">
        <v>37</v>
      </c>
      <c r="F32" s="37">
        <v>0.15</v>
      </c>
      <c r="G32" s="93" t="s">
        <v>36</v>
      </c>
      <c r="H32" s="223">
        <f>ROUND((SUM(BF121:BF122)+SUM(BF139:BF493)), 2)</f>
        <v>0</v>
      </c>
      <c r="I32" s="218"/>
      <c r="J32" s="218"/>
      <c r="M32" s="223">
        <f>ROUND(ROUND((SUM(BF121:BF122)+SUM(BF139:BF493)), 2)*F32, 2)</f>
        <v>0</v>
      </c>
      <c r="N32" s="218"/>
      <c r="O32" s="218"/>
      <c r="P32" s="218"/>
      <c r="R32" s="32"/>
    </row>
    <row r="33" spans="2:18" s="1" customFormat="1" ht="14.45" hidden="1" customHeight="1">
      <c r="B33" s="31"/>
      <c r="E33" s="36" t="s">
        <v>38</v>
      </c>
      <c r="F33" s="37">
        <v>0.21</v>
      </c>
      <c r="G33" s="93" t="s">
        <v>36</v>
      </c>
      <c r="H33" s="223">
        <f>ROUND((SUM(BG121:BG122)+SUM(BG139:BG493)), 2)</f>
        <v>0</v>
      </c>
      <c r="I33" s="218"/>
      <c r="J33" s="218"/>
      <c r="M33" s="223">
        <v>0</v>
      </c>
      <c r="N33" s="218"/>
      <c r="O33" s="218"/>
      <c r="P33" s="218"/>
      <c r="R33" s="32"/>
    </row>
    <row r="34" spans="2:18" s="1" customFormat="1" ht="14.45" hidden="1" customHeight="1">
      <c r="B34" s="31"/>
      <c r="E34" s="36" t="s">
        <v>39</v>
      </c>
      <c r="F34" s="37">
        <v>0.15</v>
      </c>
      <c r="G34" s="93" t="s">
        <v>36</v>
      </c>
      <c r="H34" s="223">
        <f>ROUND((SUM(BH121:BH122)+SUM(BH139:BH493)), 2)</f>
        <v>0</v>
      </c>
      <c r="I34" s="218"/>
      <c r="J34" s="218"/>
      <c r="M34" s="223">
        <v>0</v>
      </c>
      <c r="N34" s="218"/>
      <c r="O34" s="218"/>
      <c r="P34" s="218"/>
      <c r="R34" s="32"/>
    </row>
    <row r="35" spans="2:18" s="1" customFormat="1" ht="14.45" hidden="1" customHeight="1">
      <c r="B35" s="31"/>
      <c r="E35" s="36" t="s">
        <v>40</v>
      </c>
      <c r="F35" s="37">
        <v>0</v>
      </c>
      <c r="G35" s="93" t="s">
        <v>36</v>
      </c>
      <c r="H35" s="223">
        <f>ROUND((SUM(BI121:BI122)+SUM(BI139:BI493)), 2)</f>
        <v>0</v>
      </c>
      <c r="I35" s="218"/>
      <c r="J35" s="218"/>
      <c r="M35" s="223">
        <v>0</v>
      </c>
      <c r="N35" s="218"/>
      <c r="O35" s="218"/>
      <c r="P35" s="218"/>
      <c r="R35" s="32"/>
    </row>
    <row r="36" spans="2:18" s="1" customFormat="1" ht="6.95" customHeight="1">
      <c r="B36" s="31"/>
      <c r="R36" s="32"/>
    </row>
    <row r="37" spans="2:18" s="1" customFormat="1" ht="25.35" customHeight="1">
      <c r="B37" s="31"/>
      <c r="C37" s="90"/>
      <c r="D37" s="94" t="s">
        <v>41</v>
      </c>
      <c r="E37" s="67"/>
      <c r="F37" s="67"/>
      <c r="G37" s="95" t="s">
        <v>42</v>
      </c>
      <c r="H37" s="96" t="s">
        <v>43</v>
      </c>
      <c r="I37" s="67"/>
      <c r="J37" s="67"/>
      <c r="K37" s="67"/>
      <c r="L37" s="224">
        <f>SUM(M29:M35)</f>
        <v>0</v>
      </c>
      <c r="M37" s="224"/>
      <c r="N37" s="224"/>
      <c r="O37" s="224"/>
      <c r="P37" s="225"/>
      <c r="Q37" s="90"/>
      <c r="R37" s="32"/>
    </row>
    <row r="38" spans="2:18" s="1" customFormat="1" ht="14.45" customHeight="1">
      <c r="B38" s="31"/>
      <c r="R38" s="32"/>
    </row>
    <row r="39" spans="2:18" s="1" customFormat="1" ht="14.45" customHeight="1">
      <c r="B39" s="31"/>
      <c r="R39" s="32"/>
    </row>
    <row r="40" spans="2:18">
      <c r="B40" s="23"/>
      <c r="R40" s="24"/>
    </row>
    <row r="41" spans="2:18">
      <c r="B41" s="23"/>
      <c r="R41" s="24"/>
    </row>
    <row r="42" spans="2:18">
      <c r="B42" s="23"/>
      <c r="R42" s="24"/>
    </row>
    <row r="43" spans="2:18">
      <c r="B43" s="23"/>
      <c r="R43" s="24"/>
    </row>
    <row r="44" spans="2:18">
      <c r="B44" s="23"/>
      <c r="R44" s="24"/>
    </row>
    <row r="45" spans="2:18">
      <c r="B45" s="23"/>
      <c r="R45" s="24"/>
    </row>
    <row r="46" spans="2:18">
      <c r="B46" s="23"/>
      <c r="R46" s="24"/>
    </row>
    <row r="47" spans="2:18">
      <c r="B47" s="23"/>
      <c r="R47" s="24"/>
    </row>
    <row r="48" spans="2:18">
      <c r="B48" s="23"/>
      <c r="R48" s="24"/>
    </row>
    <row r="49" spans="2:18">
      <c r="B49" s="23"/>
      <c r="R49" s="24"/>
    </row>
    <row r="50" spans="2:18" s="1" customFormat="1" ht="15">
      <c r="B50" s="31"/>
      <c r="D50" s="44" t="s">
        <v>44</v>
      </c>
      <c r="E50" s="45"/>
      <c r="F50" s="45"/>
      <c r="G50" s="45"/>
      <c r="H50" s="46"/>
      <c r="J50" s="44" t="s">
        <v>45</v>
      </c>
      <c r="K50" s="45"/>
      <c r="L50" s="45"/>
      <c r="M50" s="45"/>
      <c r="N50" s="45"/>
      <c r="O50" s="45"/>
      <c r="P50" s="46"/>
      <c r="R50" s="32"/>
    </row>
    <row r="51" spans="2:18">
      <c r="B51" s="23"/>
      <c r="D51" s="47"/>
      <c r="H51" s="48"/>
      <c r="J51" s="47"/>
      <c r="P51" s="48"/>
      <c r="R51" s="24"/>
    </row>
    <row r="52" spans="2:18">
      <c r="B52" s="23"/>
      <c r="D52" s="47"/>
      <c r="H52" s="48"/>
      <c r="J52" s="47"/>
      <c r="P52" s="48"/>
      <c r="R52" s="24"/>
    </row>
    <row r="53" spans="2:18">
      <c r="B53" s="23"/>
      <c r="D53" s="47"/>
      <c r="H53" s="48"/>
      <c r="J53" s="47"/>
      <c r="P53" s="48"/>
      <c r="R53" s="24"/>
    </row>
    <row r="54" spans="2:18">
      <c r="B54" s="23"/>
      <c r="D54" s="47"/>
      <c r="H54" s="48"/>
      <c r="J54" s="47"/>
      <c r="P54" s="48"/>
      <c r="R54" s="24"/>
    </row>
    <row r="55" spans="2:18">
      <c r="B55" s="23"/>
      <c r="D55" s="47"/>
      <c r="H55" s="48"/>
      <c r="J55" s="47"/>
      <c r="P55" s="48"/>
      <c r="R55" s="24"/>
    </row>
    <row r="56" spans="2:18">
      <c r="B56" s="23"/>
      <c r="D56" s="47"/>
      <c r="H56" s="48"/>
      <c r="J56" s="47"/>
      <c r="P56" s="48"/>
      <c r="R56" s="24"/>
    </row>
    <row r="57" spans="2:18">
      <c r="B57" s="23"/>
      <c r="D57" s="47"/>
      <c r="H57" s="48"/>
      <c r="J57" s="47"/>
      <c r="P57" s="48"/>
      <c r="R57" s="24"/>
    </row>
    <row r="58" spans="2:18">
      <c r="B58" s="23"/>
      <c r="D58" s="47"/>
      <c r="H58" s="48"/>
      <c r="J58" s="47"/>
      <c r="P58" s="48"/>
      <c r="R58" s="24"/>
    </row>
    <row r="59" spans="2:18" s="1" customFormat="1" ht="15">
      <c r="B59" s="31"/>
      <c r="D59" s="49" t="s">
        <v>46</v>
      </c>
      <c r="E59" s="50"/>
      <c r="F59" s="50"/>
      <c r="G59" s="51" t="s">
        <v>47</v>
      </c>
      <c r="H59" s="52"/>
      <c r="J59" s="49" t="s">
        <v>46</v>
      </c>
      <c r="K59" s="50"/>
      <c r="L59" s="50"/>
      <c r="M59" s="50"/>
      <c r="N59" s="51" t="s">
        <v>47</v>
      </c>
      <c r="O59" s="50"/>
      <c r="P59" s="52"/>
      <c r="R59" s="32"/>
    </row>
    <row r="60" spans="2:18">
      <c r="B60" s="23"/>
      <c r="R60" s="24"/>
    </row>
    <row r="61" spans="2:18" s="1" customFormat="1" ht="15">
      <c r="B61" s="31"/>
      <c r="D61" s="44" t="s">
        <v>48</v>
      </c>
      <c r="E61" s="45"/>
      <c r="F61" s="45"/>
      <c r="G61" s="45"/>
      <c r="H61" s="46"/>
      <c r="J61" s="44" t="s">
        <v>49</v>
      </c>
      <c r="K61" s="45"/>
      <c r="L61" s="45"/>
      <c r="M61" s="45"/>
      <c r="N61" s="45"/>
      <c r="O61" s="45"/>
      <c r="P61" s="46"/>
      <c r="R61" s="32"/>
    </row>
    <row r="62" spans="2:18">
      <c r="B62" s="23"/>
      <c r="D62" s="47"/>
      <c r="H62" s="48"/>
      <c r="J62" s="47"/>
      <c r="P62" s="48"/>
      <c r="R62" s="24"/>
    </row>
    <row r="63" spans="2:18">
      <c r="B63" s="23"/>
      <c r="D63" s="47"/>
      <c r="H63" s="48"/>
      <c r="J63" s="47"/>
      <c r="P63" s="48"/>
      <c r="R63" s="24"/>
    </row>
    <row r="64" spans="2:18">
      <c r="B64" s="23"/>
      <c r="D64" s="47"/>
      <c r="H64" s="48"/>
      <c r="J64" s="47"/>
      <c r="P64" s="48"/>
      <c r="R64" s="24"/>
    </row>
    <row r="65" spans="2:18">
      <c r="B65" s="23"/>
      <c r="D65" s="47"/>
      <c r="H65" s="48"/>
      <c r="J65" s="47"/>
      <c r="P65" s="48"/>
      <c r="R65" s="24"/>
    </row>
    <row r="66" spans="2:18">
      <c r="B66" s="23"/>
      <c r="D66" s="47"/>
      <c r="H66" s="48"/>
      <c r="J66" s="47"/>
      <c r="P66" s="48"/>
      <c r="R66" s="24"/>
    </row>
    <row r="67" spans="2:18">
      <c r="B67" s="23"/>
      <c r="D67" s="47"/>
      <c r="H67" s="48"/>
      <c r="J67" s="47"/>
      <c r="P67" s="48"/>
      <c r="R67" s="24"/>
    </row>
    <row r="68" spans="2:18">
      <c r="B68" s="23"/>
      <c r="D68" s="47"/>
      <c r="H68" s="48"/>
      <c r="J68" s="47"/>
      <c r="P68" s="48"/>
      <c r="R68" s="24"/>
    </row>
    <row r="69" spans="2:18">
      <c r="B69" s="23"/>
      <c r="D69" s="47"/>
      <c r="H69" s="48"/>
      <c r="J69" s="47"/>
      <c r="P69" s="48"/>
      <c r="R69" s="24"/>
    </row>
    <row r="70" spans="2:18" s="1" customFormat="1" ht="15">
      <c r="B70" s="31"/>
      <c r="D70" s="49" t="s">
        <v>46</v>
      </c>
      <c r="E70" s="50"/>
      <c r="F70" s="50"/>
      <c r="G70" s="51" t="s">
        <v>47</v>
      </c>
      <c r="H70" s="52"/>
      <c r="J70" s="49" t="s">
        <v>46</v>
      </c>
      <c r="K70" s="50"/>
      <c r="L70" s="50"/>
      <c r="M70" s="50"/>
      <c r="N70" s="51" t="s">
        <v>47</v>
      </c>
      <c r="O70" s="50"/>
      <c r="P70" s="52"/>
      <c r="R70" s="32"/>
    </row>
    <row r="71" spans="2:18" s="1" customFormat="1" ht="14.45" customHeight="1">
      <c r="B71" s="53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5"/>
    </row>
    <row r="75" spans="2:18" s="1" customFormat="1" ht="6.95" customHeight="1">
      <c r="B75" s="56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8"/>
    </row>
    <row r="76" spans="2:18" s="1" customFormat="1" ht="36.950000000000003" customHeight="1">
      <c r="B76" s="31"/>
      <c r="C76" s="177" t="s">
        <v>90</v>
      </c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32"/>
    </row>
    <row r="77" spans="2:18" s="1" customFormat="1" ht="6.95" customHeight="1">
      <c r="B77" s="31"/>
      <c r="R77" s="32"/>
    </row>
    <row r="78" spans="2:18" s="1" customFormat="1" ht="36.950000000000003" customHeight="1">
      <c r="B78" s="31"/>
      <c r="C78" s="62" t="s">
        <v>17</v>
      </c>
      <c r="F78" s="179" t="str">
        <f>F6</f>
        <v>Zastřešení terasy u hřiště, Obec Křečkov, Křečkov 68, 290 01 Poděbrady - varianta pohledové tvárnice</v>
      </c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R78" s="32"/>
    </row>
    <row r="79" spans="2:18" s="1" customFormat="1" ht="6.95" customHeight="1">
      <c r="B79" s="31"/>
      <c r="R79" s="32"/>
    </row>
    <row r="80" spans="2:18" s="1" customFormat="1" ht="18" customHeight="1">
      <c r="B80" s="31"/>
      <c r="C80" s="28" t="s">
        <v>20</v>
      </c>
      <c r="F80" s="26" t="str">
        <f>F8</f>
        <v xml:space="preserve"> </v>
      </c>
      <c r="K80" s="28" t="s">
        <v>22</v>
      </c>
      <c r="M80" s="219" t="str">
        <f>IF(O8="","",O8)</f>
        <v/>
      </c>
      <c r="N80" s="219"/>
      <c r="O80" s="219"/>
      <c r="P80" s="219"/>
      <c r="R80" s="32"/>
    </row>
    <row r="81" spans="2:47" s="1" customFormat="1" ht="6.95" customHeight="1">
      <c r="B81" s="31"/>
      <c r="R81" s="32"/>
    </row>
    <row r="82" spans="2:47" s="1" customFormat="1" ht="15">
      <c r="B82" s="31"/>
      <c r="C82" s="28" t="s">
        <v>23</v>
      </c>
      <c r="F82" s="26" t="str">
        <f>E11</f>
        <v xml:space="preserve"> </v>
      </c>
      <c r="K82" s="28" t="s">
        <v>27</v>
      </c>
      <c r="M82" s="186" t="str">
        <f>E17</f>
        <v xml:space="preserve"> </v>
      </c>
      <c r="N82" s="186"/>
      <c r="O82" s="186"/>
      <c r="P82" s="186"/>
      <c r="Q82" s="186"/>
      <c r="R82" s="32"/>
    </row>
    <row r="83" spans="2:47" s="1" customFormat="1" ht="14.45" customHeight="1">
      <c r="B83" s="31"/>
      <c r="C83" s="28" t="s">
        <v>26</v>
      </c>
      <c r="F83" s="26" t="str">
        <f>IF(E14="","",E14)</f>
        <v xml:space="preserve"> </v>
      </c>
      <c r="K83" s="28" t="s">
        <v>29</v>
      </c>
      <c r="M83" s="186" t="str">
        <f>E20</f>
        <v xml:space="preserve"> </v>
      </c>
      <c r="N83" s="186"/>
      <c r="O83" s="186"/>
      <c r="P83" s="186"/>
      <c r="Q83" s="186"/>
      <c r="R83" s="32"/>
    </row>
    <row r="84" spans="2:47" s="1" customFormat="1" ht="10.35" customHeight="1">
      <c r="B84" s="31"/>
      <c r="R84" s="32"/>
    </row>
    <row r="85" spans="2:47" s="1" customFormat="1" ht="29.25" customHeight="1">
      <c r="B85" s="31"/>
      <c r="C85" s="221" t="s">
        <v>91</v>
      </c>
      <c r="D85" s="222"/>
      <c r="E85" s="222"/>
      <c r="F85" s="222"/>
      <c r="G85" s="222"/>
      <c r="H85" s="90"/>
      <c r="I85" s="90"/>
      <c r="J85" s="90"/>
      <c r="K85" s="90"/>
      <c r="L85" s="90"/>
      <c r="M85" s="90"/>
      <c r="N85" s="221" t="s">
        <v>92</v>
      </c>
      <c r="O85" s="222"/>
      <c r="P85" s="222"/>
      <c r="Q85" s="222"/>
      <c r="R85" s="32"/>
    </row>
    <row r="86" spans="2:47" s="1" customFormat="1" ht="10.35" customHeight="1">
      <c r="B86" s="31"/>
      <c r="R86" s="32"/>
    </row>
    <row r="87" spans="2:47" s="1" customFormat="1" ht="29.25" customHeight="1">
      <c r="B87" s="31"/>
      <c r="C87" s="97" t="s">
        <v>93</v>
      </c>
      <c r="N87" s="153">
        <f>N139</f>
        <v>0</v>
      </c>
      <c r="O87" s="216"/>
      <c r="P87" s="216"/>
      <c r="Q87" s="216"/>
      <c r="R87" s="32"/>
      <c r="AU87" s="19" t="s">
        <v>94</v>
      </c>
    </row>
    <row r="88" spans="2:47" s="6" customFormat="1" ht="24.95" customHeight="1">
      <c r="B88" s="98"/>
      <c r="D88" s="99" t="s">
        <v>95</v>
      </c>
      <c r="N88" s="197">
        <f>N140</f>
        <v>0</v>
      </c>
      <c r="O88" s="220"/>
      <c r="P88" s="220"/>
      <c r="Q88" s="220"/>
      <c r="R88" s="100"/>
    </row>
    <row r="89" spans="2:47" s="7" customFormat="1" ht="19.899999999999999" customHeight="1">
      <c r="B89" s="101"/>
      <c r="D89" s="102" t="s">
        <v>96</v>
      </c>
      <c r="N89" s="209">
        <f>N141</f>
        <v>0</v>
      </c>
      <c r="O89" s="215"/>
      <c r="P89" s="215"/>
      <c r="Q89" s="215"/>
      <c r="R89" s="103"/>
    </row>
    <row r="90" spans="2:47" s="7" customFormat="1" ht="19.899999999999999" customHeight="1">
      <c r="B90" s="101"/>
      <c r="D90" s="102" t="s">
        <v>97</v>
      </c>
      <c r="N90" s="209">
        <f>N172</f>
        <v>0</v>
      </c>
      <c r="O90" s="215"/>
      <c r="P90" s="215"/>
      <c r="Q90" s="215"/>
      <c r="R90" s="103"/>
    </row>
    <row r="91" spans="2:47" s="7" customFormat="1" ht="19.899999999999999" customHeight="1">
      <c r="B91" s="101"/>
      <c r="D91" s="102" t="s">
        <v>98</v>
      </c>
      <c r="N91" s="209">
        <f>N193</f>
        <v>0</v>
      </c>
      <c r="O91" s="215"/>
      <c r="P91" s="215"/>
      <c r="Q91" s="215"/>
      <c r="R91" s="103"/>
    </row>
    <row r="92" spans="2:47" s="7" customFormat="1" ht="19.899999999999999" customHeight="1">
      <c r="B92" s="101"/>
      <c r="D92" s="102" t="s">
        <v>99</v>
      </c>
      <c r="N92" s="209">
        <f>N208</f>
        <v>0</v>
      </c>
      <c r="O92" s="215"/>
      <c r="P92" s="215"/>
      <c r="Q92" s="215"/>
      <c r="R92" s="103"/>
    </row>
    <row r="93" spans="2:47" s="7" customFormat="1" ht="19.899999999999999" customHeight="1">
      <c r="B93" s="101"/>
      <c r="D93" s="102" t="s">
        <v>100</v>
      </c>
      <c r="N93" s="209">
        <f>N219</f>
        <v>0</v>
      </c>
      <c r="O93" s="215"/>
      <c r="P93" s="215"/>
      <c r="Q93" s="215"/>
      <c r="R93" s="103"/>
    </row>
    <row r="94" spans="2:47" s="7" customFormat="1" ht="14.85" customHeight="1">
      <c r="B94" s="101"/>
      <c r="D94" s="102" t="s">
        <v>101</v>
      </c>
      <c r="N94" s="209">
        <f>N220</f>
        <v>0</v>
      </c>
      <c r="O94" s="215"/>
      <c r="P94" s="215"/>
      <c r="Q94" s="215"/>
      <c r="R94" s="103"/>
    </row>
    <row r="95" spans="2:47" s="7" customFormat="1" ht="14.85" customHeight="1">
      <c r="B95" s="101"/>
      <c r="D95" s="102" t="s">
        <v>102</v>
      </c>
      <c r="N95" s="209">
        <f>N227</f>
        <v>0</v>
      </c>
      <c r="O95" s="215"/>
      <c r="P95" s="215"/>
      <c r="Q95" s="215"/>
      <c r="R95" s="103"/>
    </row>
    <row r="96" spans="2:47" s="7" customFormat="1" ht="19.899999999999999" customHeight="1">
      <c r="B96" s="101"/>
      <c r="D96" s="102" t="s">
        <v>103</v>
      </c>
      <c r="N96" s="209">
        <f>N230</f>
        <v>0</v>
      </c>
      <c r="O96" s="215"/>
      <c r="P96" s="215"/>
      <c r="Q96" s="215"/>
      <c r="R96" s="103"/>
    </row>
    <row r="97" spans="2:18" s="7" customFormat="1" ht="19.899999999999999" customHeight="1">
      <c r="B97" s="101"/>
      <c r="D97" s="102" t="s">
        <v>104</v>
      </c>
      <c r="N97" s="209">
        <f>N235</f>
        <v>0</v>
      </c>
      <c r="O97" s="215"/>
      <c r="P97" s="215"/>
      <c r="Q97" s="215"/>
      <c r="R97" s="103"/>
    </row>
    <row r="98" spans="2:18" s="7" customFormat="1" ht="19.899999999999999" customHeight="1">
      <c r="B98" s="101"/>
      <c r="D98" s="102" t="s">
        <v>105</v>
      </c>
      <c r="N98" s="209">
        <f>N253</f>
        <v>0</v>
      </c>
      <c r="O98" s="215"/>
      <c r="P98" s="215"/>
      <c r="Q98" s="215"/>
      <c r="R98" s="103"/>
    </row>
    <row r="99" spans="2:18" s="7" customFormat="1" ht="19.899999999999999" customHeight="1">
      <c r="B99" s="101"/>
      <c r="D99" s="102" t="s">
        <v>106</v>
      </c>
      <c r="N99" s="209">
        <f>N266</f>
        <v>0</v>
      </c>
      <c r="O99" s="215"/>
      <c r="P99" s="215"/>
      <c r="Q99" s="215"/>
      <c r="R99" s="103"/>
    </row>
    <row r="100" spans="2:18" s="6" customFormat="1" ht="24.95" customHeight="1">
      <c r="B100" s="98"/>
      <c r="D100" s="99" t="s">
        <v>107</v>
      </c>
      <c r="N100" s="197">
        <f>N268</f>
        <v>0</v>
      </c>
      <c r="O100" s="220"/>
      <c r="P100" s="220"/>
      <c r="Q100" s="220"/>
      <c r="R100" s="100"/>
    </row>
    <row r="101" spans="2:18" s="7" customFormat="1" ht="19.899999999999999" customHeight="1">
      <c r="B101" s="101"/>
      <c r="D101" s="102" t="s">
        <v>108</v>
      </c>
      <c r="N101" s="209">
        <f>N269</f>
        <v>0</v>
      </c>
      <c r="O101" s="215"/>
      <c r="P101" s="215"/>
      <c r="Q101" s="215"/>
      <c r="R101" s="103"/>
    </row>
    <row r="102" spans="2:18" s="7" customFormat="1" ht="19.899999999999999" customHeight="1">
      <c r="B102" s="101"/>
      <c r="D102" s="102" t="s">
        <v>109</v>
      </c>
      <c r="N102" s="209">
        <f>N285</f>
        <v>0</v>
      </c>
      <c r="O102" s="215"/>
      <c r="P102" s="215"/>
      <c r="Q102" s="215"/>
      <c r="R102" s="103"/>
    </row>
    <row r="103" spans="2:18" s="7" customFormat="1" ht="19.899999999999999" customHeight="1">
      <c r="B103" s="101"/>
      <c r="D103" s="102" t="s">
        <v>110</v>
      </c>
      <c r="N103" s="209">
        <f>N291</f>
        <v>0</v>
      </c>
      <c r="O103" s="215"/>
      <c r="P103" s="215"/>
      <c r="Q103" s="215"/>
      <c r="R103" s="103"/>
    </row>
    <row r="104" spans="2:18" s="7" customFormat="1" ht="19.899999999999999" customHeight="1">
      <c r="B104" s="101"/>
      <c r="D104" s="102" t="s">
        <v>111</v>
      </c>
      <c r="N104" s="209">
        <f>N329</f>
        <v>0</v>
      </c>
      <c r="O104" s="215"/>
      <c r="P104" s="215"/>
      <c r="Q104" s="215"/>
      <c r="R104" s="103"/>
    </row>
    <row r="105" spans="2:18" s="7" customFormat="1" ht="19.899999999999999" customHeight="1">
      <c r="B105" s="101"/>
      <c r="D105" s="102" t="s">
        <v>112</v>
      </c>
      <c r="N105" s="209">
        <f>N356</f>
        <v>0</v>
      </c>
      <c r="O105" s="215"/>
      <c r="P105" s="215"/>
      <c r="Q105" s="215"/>
      <c r="R105" s="103"/>
    </row>
    <row r="106" spans="2:18" s="7" customFormat="1" ht="19.899999999999999" customHeight="1">
      <c r="B106" s="101"/>
      <c r="D106" s="102" t="s">
        <v>113</v>
      </c>
      <c r="N106" s="209">
        <f>N385</f>
        <v>0</v>
      </c>
      <c r="O106" s="215"/>
      <c r="P106" s="215"/>
      <c r="Q106" s="215"/>
      <c r="R106" s="103"/>
    </row>
    <row r="107" spans="2:18" s="7" customFormat="1" ht="19.899999999999999" customHeight="1">
      <c r="B107" s="101"/>
      <c r="D107" s="102" t="s">
        <v>114</v>
      </c>
      <c r="N107" s="209">
        <f>N398</f>
        <v>0</v>
      </c>
      <c r="O107" s="215"/>
      <c r="P107" s="215"/>
      <c r="Q107" s="215"/>
      <c r="R107" s="103"/>
    </row>
    <row r="108" spans="2:18" s="7" customFormat="1" ht="19.899999999999999" customHeight="1">
      <c r="B108" s="101"/>
      <c r="D108" s="102" t="s">
        <v>115</v>
      </c>
      <c r="N108" s="209">
        <f>N410</f>
        <v>0</v>
      </c>
      <c r="O108" s="215"/>
      <c r="P108" s="215"/>
      <c r="Q108" s="215"/>
      <c r="R108" s="103"/>
    </row>
    <row r="109" spans="2:18" s="7" customFormat="1" ht="19.899999999999999" customHeight="1">
      <c r="B109" s="101"/>
      <c r="D109" s="102" t="s">
        <v>116</v>
      </c>
      <c r="N109" s="209">
        <f>N429</f>
        <v>0</v>
      </c>
      <c r="O109" s="215"/>
      <c r="P109" s="215"/>
      <c r="Q109" s="215"/>
      <c r="R109" s="103"/>
    </row>
    <row r="110" spans="2:18" s="7" customFormat="1" ht="19.899999999999999" customHeight="1">
      <c r="B110" s="101"/>
      <c r="D110" s="102" t="s">
        <v>117</v>
      </c>
      <c r="N110" s="209">
        <f>N451</f>
        <v>0</v>
      </c>
      <c r="O110" s="215"/>
      <c r="P110" s="215"/>
      <c r="Q110" s="215"/>
      <c r="R110" s="103"/>
    </row>
    <row r="111" spans="2:18" s="6" customFormat="1" ht="24.95" customHeight="1">
      <c r="B111" s="98"/>
      <c r="D111" s="99" t="s">
        <v>118</v>
      </c>
      <c r="N111" s="197">
        <f>N460</f>
        <v>0</v>
      </c>
      <c r="O111" s="220"/>
      <c r="P111" s="220"/>
      <c r="Q111" s="220"/>
      <c r="R111" s="100"/>
    </row>
    <row r="112" spans="2:18" s="7" customFormat="1" ht="19.899999999999999" customHeight="1">
      <c r="B112" s="101"/>
      <c r="D112" s="102" t="s">
        <v>119</v>
      </c>
      <c r="N112" s="209">
        <f>N461</f>
        <v>0</v>
      </c>
      <c r="O112" s="215"/>
      <c r="P112" s="215"/>
      <c r="Q112" s="215"/>
      <c r="R112" s="103"/>
    </row>
    <row r="113" spans="2:21" s="7" customFormat="1" ht="19.899999999999999" customHeight="1">
      <c r="B113" s="101"/>
      <c r="D113" s="102" t="s">
        <v>120</v>
      </c>
      <c r="N113" s="209">
        <f>N465</f>
        <v>0</v>
      </c>
      <c r="O113" s="215"/>
      <c r="P113" s="215"/>
      <c r="Q113" s="215"/>
      <c r="R113" s="103"/>
    </row>
    <row r="114" spans="2:21" s="7" customFormat="1" ht="19.899999999999999" customHeight="1">
      <c r="B114" s="101"/>
      <c r="D114" s="102" t="s">
        <v>121</v>
      </c>
      <c r="N114" s="209">
        <f>N475</f>
        <v>0</v>
      </c>
      <c r="O114" s="215"/>
      <c r="P114" s="215"/>
      <c r="Q114" s="215"/>
      <c r="R114" s="103"/>
    </row>
    <row r="115" spans="2:21" s="6" customFormat="1" ht="24.95" customHeight="1">
      <c r="B115" s="98"/>
      <c r="D115" s="99" t="s">
        <v>122</v>
      </c>
      <c r="N115" s="197">
        <f>N484</f>
        <v>0</v>
      </c>
      <c r="O115" s="220"/>
      <c r="P115" s="220"/>
      <c r="Q115" s="220"/>
      <c r="R115" s="100"/>
    </row>
    <row r="116" spans="2:21" s="7" customFormat="1" ht="19.899999999999999" customHeight="1">
      <c r="B116" s="101"/>
      <c r="D116" s="102" t="s">
        <v>123</v>
      </c>
      <c r="N116" s="209">
        <f>N485</f>
        <v>0</v>
      </c>
      <c r="O116" s="215"/>
      <c r="P116" s="215"/>
      <c r="Q116" s="215"/>
      <c r="R116" s="103"/>
    </row>
    <row r="117" spans="2:21" s="7" customFormat="1" ht="19.899999999999999" customHeight="1">
      <c r="B117" s="101"/>
      <c r="D117" s="102" t="s">
        <v>124</v>
      </c>
      <c r="N117" s="209">
        <f>N488</f>
        <v>0</v>
      </c>
      <c r="O117" s="215"/>
      <c r="P117" s="215"/>
      <c r="Q117" s="215"/>
      <c r="R117" s="103"/>
    </row>
    <row r="118" spans="2:21" s="7" customFormat="1" ht="19.899999999999999" customHeight="1">
      <c r="B118" s="101"/>
      <c r="D118" s="102" t="s">
        <v>125</v>
      </c>
      <c r="N118" s="209">
        <f>N490</f>
        <v>0</v>
      </c>
      <c r="O118" s="215"/>
      <c r="P118" s="215"/>
      <c r="Q118" s="215"/>
      <c r="R118" s="103"/>
    </row>
    <row r="119" spans="2:21" s="7" customFormat="1" ht="19.899999999999999" customHeight="1">
      <c r="B119" s="101"/>
      <c r="D119" s="102" t="s">
        <v>126</v>
      </c>
      <c r="N119" s="209">
        <f>N492</f>
        <v>0</v>
      </c>
      <c r="O119" s="215"/>
      <c r="P119" s="215"/>
      <c r="Q119" s="215"/>
      <c r="R119" s="103"/>
    </row>
    <row r="120" spans="2:21" s="1" customFormat="1" ht="21.75" customHeight="1">
      <c r="B120" s="31"/>
      <c r="R120" s="32"/>
    </row>
    <row r="121" spans="2:21" s="1" customFormat="1" ht="29.25" customHeight="1">
      <c r="B121" s="31"/>
      <c r="C121" s="97" t="s">
        <v>127</v>
      </c>
      <c r="N121" s="216">
        <v>0</v>
      </c>
      <c r="O121" s="217"/>
      <c r="P121" s="217"/>
      <c r="Q121" s="217"/>
      <c r="R121" s="32"/>
      <c r="T121" s="104"/>
      <c r="U121" s="105" t="s">
        <v>34</v>
      </c>
    </row>
    <row r="122" spans="2:21" s="1" customFormat="1" ht="18" customHeight="1">
      <c r="B122" s="31"/>
      <c r="R122" s="32"/>
    </row>
    <row r="123" spans="2:21" s="1" customFormat="1" ht="29.25" customHeight="1">
      <c r="B123" s="31"/>
      <c r="C123" s="89" t="s">
        <v>80</v>
      </c>
      <c r="D123" s="90"/>
      <c r="E123" s="90"/>
      <c r="F123" s="90"/>
      <c r="G123" s="90"/>
      <c r="H123" s="90"/>
      <c r="I123" s="90"/>
      <c r="J123" s="90"/>
      <c r="K123" s="90"/>
      <c r="L123" s="154">
        <f>ROUND(SUM(N87+N121),2)</f>
        <v>0</v>
      </c>
      <c r="M123" s="154"/>
      <c r="N123" s="154"/>
      <c r="O123" s="154"/>
      <c r="P123" s="154"/>
      <c r="Q123" s="154"/>
      <c r="R123" s="32"/>
    </row>
    <row r="124" spans="2:21" s="1" customFormat="1" ht="6.95" customHeight="1">
      <c r="B124" s="53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5"/>
    </row>
    <row r="128" spans="2:21" s="1" customFormat="1" ht="6.95" customHeight="1">
      <c r="B128" s="56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8"/>
    </row>
    <row r="129" spans="2:65" s="1" customFormat="1" ht="36.950000000000003" customHeight="1">
      <c r="B129" s="31"/>
      <c r="C129" s="177" t="s">
        <v>128</v>
      </c>
      <c r="D129" s="218"/>
      <c r="E129" s="218"/>
      <c r="F129" s="218"/>
      <c r="G129" s="218"/>
      <c r="H129" s="218"/>
      <c r="I129" s="218"/>
      <c r="J129" s="218"/>
      <c r="K129" s="218"/>
      <c r="L129" s="218"/>
      <c r="M129" s="218"/>
      <c r="N129" s="218"/>
      <c r="O129" s="218"/>
      <c r="P129" s="218"/>
      <c r="Q129" s="218"/>
      <c r="R129" s="32"/>
    </row>
    <row r="130" spans="2:65" s="1" customFormat="1" ht="6.95" customHeight="1">
      <c r="B130" s="31"/>
      <c r="R130" s="32"/>
    </row>
    <row r="131" spans="2:65" s="1" customFormat="1" ht="36.950000000000003" customHeight="1">
      <c r="B131" s="31"/>
      <c r="C131" s="62" t="s">
        <v>17</v>
      </c>
      <c r="F131" s="179" t="str">
        <f>F6</f>
        <v>Zastřešení terasy u hřiště, Obec Křečkov, Křečkov 68, 290 01 Poděbrady - varianta pohledové tvárnice</v>
      </c>
      <c r="G131" s="218"/>
      <c r="H131" s="218"/>
      <c r="I131" s="218"/>
      <c r="J131" s="218"/>
      <c r="K131" s="218"/>
      <c r="L131" s="218"/>
      <c r="M131" s="218"/>
      <c r="N131" s="218"/>
      <c r="O131" s="218"/>
      <c r="P131" s="218"/>
      <c r="R131" s="32"/>
    </row>
    <row r="132" spans="2:65" s="1" customFormat="1" ht="6.95" customHeight="1">
      <c r="B132" s="31"/>
      <c r="R132" s="32"/>
    </row>
    <row r="133" spans="2:65" s="1" customFormat="1" ht="18" customHeight="1">
      <c r="B133" s="31"/>
      <c r="C133" s="28" t="s">
        <v>20</v>
      </c>
      <c r="F133" s="26" t="str">
        <f>F8</f>
        <v xml:space="preserve"> </v>
      </c>
      <c r="K133" s="28" t="s">
        <v>22</v>
      </c>
      <c r="M133" s="219" t="str">
        <f>IF(O8="","",O8)</f>
        <v/>
      </c>
      <c r="N133" s="219"/>
      <c r="O133" s="219"/>
      <c r="P133" s="219"/>
      <c r="R133" s="32"/>
    </row>
    <row r="134" spans="2:65" s="1" customFormat="1" ht="6.95" customHeight="1">
      <c r="B134" s="31"/>
      <c r="R134" s="32"/>
    </row>
    <row r="135" spans="2:65" s="1" customFormat="1" ht="15">
      <c r="B135" s="31"/>
      <c r="C135" s="28" t="s">
        <v>23</v>
      </c>
      <c r="F135" s="26" t="str">
        <f>E11</f>
        <v xml:space="preserve"> </v>
      </c>
      <c r="K135" s="28" t="s">
        <v>27</v>
      </c>
      <c r="M135" s="186" t="str">
        <f>E17</f>
        <v xml:space="preserve"> </v>
      </c>
      <c r="N135" s="186"/>
      <c r="O135" s="186"/>
      <c r="P135" s="186"/>
      <c r="Q135" s="186"/>
      <c r="R135" s="32"/>
    </row>
    <row r="136" spans="2:65" s="1" customFormat="1" ht="14.45" customHeight="1">
      <c r="B136" s="31"/>
      <c r="C136" s="28" t="s">
        <v>26</v>
      </c>
      <c r="F136" s="26" t="str">
        <f>IF(E14="","",E14)</f>
        <v xml:space="preserve"> </v>
      </c>
      <c r="K136" s="28" t="s">
        <v>29</v>
      </c>
      <c r="M136" s="186" t="str">
        <f>E20</f>
        <v xml:space="preserve"> </v>
      </c>
      <c r="N136" s="186"/>
      <c r="O136" s="186"/>
      <c r="P136" s="186"/>
      <c r="Q136" s="186"/>
      <c r="R136" s="32"/>
    </row>
    <row r="137" spans="2:65" s="1" customFormat="1" ht="10.35" customHeight="1">
      <c r="B137" s="31"/>
      <c r="R137" s="32"/>
    </row>
    <row r="138" spans="2:65" s="8" customFormat="1" ht="29.25" customHeight="1">
      <c r="B138" s="106"/>
      <c r="C138" s="107" t="s">
        <v>129</v>
      </c>
      <c r="D138" s="108" t="s">
        <v>130</v>
      </c>
      <c r="E138" s="108" t="s">
        <v>52</v>
      </c>
      <c r="F138" s="210" t="s">
        <v>131</v>
      </c>
      <c r="G138" s="210"/>
      <c r="H138" s="210"/>
      <c r="I138" s="210"/>
      <c r="J138" s="108" t="s">
        <v>132</v>
      </c>
      <c r="K138" s="108" t="s">
        <v>133</v>
      </c>
      <c r="L138" s="211" t="s">
        <v>134</v>
      </c>
      <c r="M138" s="211"/>
      <c r="N138" s="210" t="s">
        <v>92</v>
      </c>
      <c r="O138" s="210"/>
      <c r="P138" s="210"/>
      <c r="Q138" s="212"/>
      <c r="R138" s="109"/>
      <c r="T138" s="68" t="s">
        <v>135</v>
      </c>
      <c r="U138" s="69" t="s">
        <v>34</v>
      </c>
      <c r="V138" s="69" t="s">
        <v>136</v>
      </c>
      <c r="W138" s="69" t="s">
        <v>137</v>
      </c>
      <c r="X138" s="69" t="s">
        <v>138</v>
      </c>
      <c r="Y138" s="69" t="s">
        <v>139</v>
      </c>
      <c r="Z138" s="69" t="s">
        <v>140</v>
      </c>
      <c r="AA138" s="70" t="s">
        <v>141</v>
      </c>
    </row>
    <row r="139" spans="2:65" s="1" customFormat="1" ht="29.25" customHeight="1">
      <c r="B139" s="31"/>
      <c r="C139" s="72" t="s">
        <v>88</v>
      </c>
      <c r="N139" s="213">
        <f>BK139</f>
        <v>0</v>
      </c>
      <c r="O139" s="214"/>
      <c r="P139" s="214"/>
      <c r="Q139" s="214"/>
      <c r="R139" s="32"/>
      <c r="T139" s="71"/>
      <c r="U139" s="45"/>
      <c r="V139" s="45"/>
      <c r="W139" s="110">
        <f>W140+W268+W460+W484</f>
        <v>1107.0684079999999</v>
      </c>
      <c r="X139" s="45"/>
      <c r="Y139" s="110">
        <f>Y140+Y268+Y460+Y484</f>
        <v>132.75282619999999</v>
      </c>
      <c r="Z139" s="45"/>
      <c r="AA139" s="111">
        <f>AA140+AA268+AA460+AA484</f>
        <v>59.050705000000001</v>
      </c>
      <c r="AT139" s="19" t="s">
        <v>69</v>
      </c>
      <c r="AU139" s="19" t="s">
        <v>94</v>
      </c>
      <c r="BK139" s="112">
        <f>BK140+BK268+BK460+BK484</f>
        <v>0</v>
      </c>
    </row>
    <row r="140" spans="2:65" s="9" customFormat="1" ht="37.35" customHeight="1">
      <c r="B140" s="113"/>
      <c r="D140" s="114" t="s">
        <v>95</v>
      </c>
      <c r="E140" s="114"/>
      <c r="F140" s="114"/>
      <c r="G140" s="114"/>
      <c r="H140" s="114"/>
      <c r="I140" s="114"/>
      <c r="J140" s="114"/>
      <c r="K140" s="114"/>
      <c r="L140" s="114"/>
      <c r="M140" s="114"/>
      <c r="N140" s="196">
        <f>BK140</f>
        <v>0</v>
      </c>
      <c r="O140" s="197"/>
      <c r="P140" s="197"/>
      <c r="Q140" s="197"/>
      <c r="R140" s="115"/>
      <c r="T140" s="116"/>
      <c r="W140" s="117">
        <f>W141+W172+W193+W208+W219+W230+W235+W253+W266</f>
        <v>467.44144</v>
      </c>
      <c r="Y140" s="117">
        <f>Y141+Y172+Y193+Y208+Y219+Y230+Y235+Y253+Y266</f>
        <v>117.41240781</v>
      </c>
      <c r="AA140" s="118">
        <f>AA141+AA172+AA193+AA208+AA219+AA230+AA235+AA253+AA266</f>
        <v>58.990704999999998</v>
      </c>
      <c r="AR140" s="119" t="s">
        <v>75</v>
      </c>
      <c r="AT140" s="120" t="s">
        <v>69</v>
      </c>
      <c r="AU140" s="120" t="s">
        <v>70</v>
      </c>
      <c r="AY140" s="119" t="s">
        <v>142</v>
      </c>
      <c r="BK140" s="121">
        <f>BK141+BK172+BK193+BK208+BK219+BK230+BK235+BK253+BK266</f>
        <v>0</v>
      </c>
    </row>
    <row r="141" spans="2:65" s="9" customFormat="1" ht="19.899999999999999" customHeight="1">
      <c r="B141" s="113"/>
      <c r="D141" s="122" t="s">
        <v>96</v>
      </c>
      <c r="E141" s="122"/>
      <c r="F141" s="122"/>
      <c r="G141" s="122"/>
      <c r="H141" s="122"/>
      <c r="I141" s="122"/>
      <c r="J141" s="122"/>
      <c r="K141" s="122"/>
      <c r="L141" s="122"/>
      <c r="M141" s="122"/>
      <c r="N141" s="191">
        <f>BK141</f>
        <v>0</v>
      </c>
      <c r="O141" s="192"/>
      <c r="P141" s="192"/>
      <c r="Q141" s="192"/>
      <c r="R141" s="115"/>
      <c r="T141" s="116"/>
      <c r="W141" s="117">
        <f>SUM(W142:W171)</f>
        <v>71.484600999999998</v>
      </c>
      <c r="Y141" s="117">
        <f>SUM(Y142:Y171)</f>
        <v>3.1285099999999996E-2</v>
      </c>
      <c r="AA141" s="118">
        <f>SUM(AA142:AA171)</f>
        <v>57.900964999999999</v>
      </c>
      <c r="AR141" s="119" t="s">
        <v>75</v>
      </c>
      <c r="AT141" s="120" t="s">
        <v>69</v>
      </c>
      <c r="AU141" s="120" t="s">
        <v>75</v>
      </c>
      <c r="AY141" s="119" t="s">
        <v>142</v>
      </c>
      <c r="BK141" s="121">
        <f>SUM(BK142:BK171)</f>
        <v>0</v>
      </c>
    </row>
    <row r="142" spans="2:65" s="1" customFormat="1" ht="31.5" customHeight="1">
      <c r="B142" s="123"/>
      <c r="C142" s="124" t="s">
        <v>75</v>
      </c>
      <c r="D142" s="124" t="s">
        <v>143</v>
      </c>
      <c r="E142" s="125" t="s">
        <v>144</v>
      </c>
      <c r="F142" s="198" t="s">
        <v>145</v>
      </c>
      <c r="G142" s="198"/>
      <c r="H142" s="198"/>
      <c r="I142" s="198"/>
      <c r="J142" s="126" t="s">
        <v>146</v>
      </c>
      <c r="K142" s="127">
        <v>104.327</v>
      </c>
      <c r="L142" s="199">
        <v>0</v>
      </c>
      <c r="M142" s="199"/>
      <c r="N142" s="199">
        <f>ROUND(L142*K142,2)</f>
        <v>0</v>
      </c>
      <c r="O142" s="199"/>
      <c r="P142" s="199"/>
      <c r="Q142" s="199"/>
      <c r="R142" s="128"/>
      <c r="T142" s="129" t="s">
        <v>5</v>
      </c>
      <c r="U142" s="38" t="s">
        <v>35</v>
      </c>
      <c r="V142" s="130">
        <v>2.8000000000000001E-2</v>
      </c>
      <c r="W142" s="130">
        <f>V142*K142</f>
        <v>2.9211559999999999</v>
      </c>
      <c r="X142" s="130">
        <v>0</v>
      </c>
      <c r="Y142" s="130">
        <f>X142*K142</f>
        <v>0</v>
      </c>
      <c r="Z142" s="130">
        <v>0.29499999999999998</v>
      </c>
      <c r="AA142" s="131">
        <f>Z142*K142</f>
        <v>30.776464999999998</v>
      </c>
      <c r="AR142" s="19" t="s">
        <v>147</v>
      </c>
      <c r="AT142" s="19" t="s">
        <v>143</v>
      </c>
      <c r="AU142" s="19" t="s">
        <v>86</v>
      </c>
      <c r="AY142" s="19" t="s">
        <v>142</v>
      </c>
      <c r="BE142" s="132">
        <f>IF(U142="základní",N142,0)</f>
        <v>0</v>
      </c>
      <c r="BF142" s="132">
        <f>IF(U142="snížená",N142,0)</f>
        <v>0</v>
      </c>
      <c r="BG142" s="132">
        <f>IF(U142="zákl. přenesená",N142,0)</f>
        <v>0</v>
      </c>
      <c r="BH142" s="132">
        <f>IF(U142="sníž. přenesená",N142,0)</f>
        <v>0</v>
      </c>
      <c r="BI142" s="132">
        <f>IF(U142="nulová",N142,0)</f>
        <v>0</v>
      </c>
      <c r="BJ142" s="19" t="s">
        <v>75</v>
      </c>
      <c r="BK142" s="132">
        <f>ROUND(L142*K142,2)</f>
        <v>0</v>
      </c>
      <c r="BL142" s="19" t="s">
        <v>147</v>
      </c>
      <c r="BM142" s="19" t="s">
        <v>148</v>
      </c>
    </row>
    <row r="143" spans="2:65" s="10" customFormat="1" ht="22.5" customHeight="1">
      <c r="B143" s="133"/>
      <c r="E143" s="134" t="s">
        <v>5</v>
      </c>
      <c r="F143" s="200" t="s">
        <v>149</v>
      </c>
      <c r="G143" s="201"/>
      <c r="H143" s="201"/>
      <c r="I143" s="201"/>
      <c r="K143" s="135">
        <v>104.327</v>
      </c>
      <c r="R143" s="136"/>
      <c r="T143" s="137"/>
      <c r="AA143" s="138"/>
      <c r="AT143" s="134" t="s">
        <v>150</v>
      </c>
      <c r="AU143" s="134" t="s">
        <v>86</v>
      </c>
      <c r="AV143" s="10" t="s">
        <v>86</v>
      </c>
      <c r="AW143" s="10" t="s">
        <v>28</v>
      </c>
      <c r="AX143" s="10" t="s">
        <v>75</v>
      </c>
      <c r="AY143" s="134" t="s">
        <v>142</v>
      </c>
    </row>
    <row r="144" spans="2:65" s="1" customFormat="1" ht="31.5" customHeight="1">
      <c r="B144" s="123"/>
      <c r="C144" s="124" t="s">
        <v>86</v>
      </c>
      <c r="D144" s="124" t="s">
        <v>143</v>
      </c>
      <c r="E144" s="125" t="s">
        <v>151</v>
      </c>
      <c r="F144" s="198" t="s">
        <v>152</v>
      </c>
      <c r="G144" s="198"/>
      <c r="H144" s="198"/>
      <c r="I144" s="198"/>
      <c r="J144" s="126" t="s">
        <v>153</v>
      </c>
      <c r="K144" s="127">
        <v>20.864999999999998</v>
      </c>
      <c r="L144" s="199">
        <v>0</v>
      </c>
      <c r="M144" s="199"/>
      <c r="N144" s="199">
        <f>ROUND(L144*K144,2)</f>
        <v>0</v>
      </c>
      <c r="O144" s="199"/>
      <c r="P144" s="199"/>
      <c r="Q144" s="199"/>
      <c r="R144" s="128"/>
      <c r="T144" s="129" t="s">
        <v>5</v>
      </c>
      <c r="U144" s="38" t="s">
        <v>35</v>
      </c>
      <c r="V144" s="130">
        <v>0.51</v>
      </c>
      <c r="W144" s="130">
        <f>V144*K144</f>
        <v>10.64115</v>
      </c>
      <c r="X144" s="130">
        <v>0</v>
      </c>
      <c r="Y144" s="130">
        <f>X144*K144</f>
        <v>0</v>
      </c>
      <c r="Z144" s="130">
        <v>1.3</v>
      </c>
      <c r="AA144" s="131">
        <f>Z144*K144</f>
        <v>27.124499999999998</v>
      </c>
      <c r="AR144" s="19" t="s">
        <v>147</v>
      </c>
      <c r="AT144" s="19" t="s">
        <v>143</v>
      </c>
      <c r="AU144" s="19" t="s">
        <v>86</v>
      </c>
      <c r="AY144" s="19" t="s">
        <v>142</v>
      </c>
      <c r="BE144" s="132">
        <f>IF(U144="základní",N144,0)</f>
        <v>0</v>
      </c>
      <c r="BF144" s="132">
        <f>IF(U144="snížená",N144,0)</f>
        <v>0</v>
      </c>
      <c r="BG144" s="132">
        <f>IF(U144="zákl. přenesená",N144,0)</f>
        <v>0</v>
      </c>
      <c r="BH144" s="132">
        <f>IF(U144="sníž. přenesená",N144,0)</f>
        <v>0</v>
      </c>
      <c r="BI144" s="132">
        <f>IF(U144="nulová",N144,0)</f>
        <v>0</v>
      </c>
      <c r="BJ144" s="19" t="s">
        <v>75</v>
      </c>
      <c r="BK144" s="132">
        <f>ROUND(L144*K144,2)</f>
        <v>0</v>
      </c>
      <c r="BL144" s="19" t="s">
        <v>147</v>
      </c>
      <c r="BM144" s="19" t="s">
        <v>154</v>
      </c>
    </row>
    <row r="145" spans="2:65" s="10" customFormat="1" ht="22.5" customHeight="1">
      <c r="B145" s="133"/>
      <c r="E145" s="134" t="s">
        <v>5</v>
      </c>
      <c r="F145" s="200" t="s">
        <v>155</v>
      </c>
      <c r="G145" s="201"/>
      <c r="H145" s="201"/>
      <c r="I145" s="201"/>
      <c r="K145" s="135">
        <v>20.864999999999998</v>
      </c>
      <c r="R145" s="136"/>
      <c r="T145" s="137"/>
      <c r="AA145" s="138"/>
      <c r="AT145" s="134" t="s">
        <v>150</v>
      </c>
      <c r="AU145" s="134" t="s">
        <v>86</v>
      </c>
      <c r="AV145" s="10" t="s">
        <v>86</v>
      </c>
      <c r="AW145" s="10" t="s">
        <v>28</v>
      </c>
      <c r="AX145" s="10" t="s">
        <v>75</v>
      </c>
      <c r="AY145" s="134" t="s">
        <v>142</v>
      </c>
    </row>
    <row r="146" spans="2:65" s="1" customFormat="1" ht="31.5" customHeight="1">
      <c r="B146" s="123"/>
      <c r="C146" s="124" t="s">
        <v>156</v>
      </c>
      <c r="D146" s="124" t="s">
        <v>143</v>
      </c>
      <c r="E146" s="125" t="s">
        <v>157</v>
      </c>
      <c r="F146" s="198" t="s">
        <v>158</v>
      </c>
      <c r="G146" s="198"/>
      <c r="H146" s="198"/>
      <c r="I146" s="198"/>
      <c r="J146" s="126" t="s">
        <v>153</v>
      </c>
      <c r="K146" s="127">
        <v>10.433</v>
      </c>
      <c r="L146" s="199">
        <v>0</v>
      </c>
      <c r="M146" s="199"/>
      <c r="N146" s="199">
        <f>ROUND(L146*K146,2)</f>
        <v>0</v>
      </c>
      <c r="O146" s="199"/>
      <c r="P146" s="199"/>
      <c r="Q146" s="199"/>
      <c r="R146" s="128"/>
      <c r="T146" s="129" t="s">
        <v>5</v>
      </c>
      <c r="U146" s="38" t="s">
        <v>35</v>
      </c>
      <c r="V146" s="130">
        <v>0.20399999999999999</v>
      </c>
      <c r="W146" s="130">
        <f>V146*K146</f>
        <v>2.1283319999999999</v>
      </c>
      <c r="X146" s="130">
        <v>0</v>
      </c>
      <c r="Y146" s="130">
        <f>X146*K146</f>
        <v>0</v>
      </c>
      <c r="Z146" s="130">
        <v>0</v>
      </c>
      <c r="AA146" s="131">
        <f>Z146*K146</f>
        <v>0</v>
      </c>
      <c r="AR146" s="19" t="s">
        <v>147</v>
      </c>
      <c r="AT146" s="19" t="s">
        <v>143</v>
      </c>
      <c r="AU146" s="19" t="s">
        <v>86</v>
      </c>
      <c r="AY146" s="19" t="s">
        <v>142</v>
      </c>
      <c r="BE146" s="132">
        <f>IF(U146="základní",N146,0)</f>
        <v>0</v>
      </c>
      <c r="BF146" s="132">
        <f>IF(U146="snížená",N146,0)</f>
        <v>0</v>
      </c>
      <c r="BG146" s="132">
        <f>IF(U146="zákl. přenesená",N146,0)</f>
        <v>0</v>
      </c>
      <c r="BH146" s="132">
        <f>IF(U146="sníž. přenesená",N146,0)</f>
        <v>0</v>
      </c>
      <c r="BI146" s="132">
        <f>IF(U146="nulová",N146,0)</f>
        <v>0</v>
      </c>
      <c r="BJ146" s="19" t="s">
        <v>75</v>
      </c>
      <c r="BK146" s="132">
        <f>ROUND(L146*K146,2)</f>
        <v>0</v>
      </c>
      <c r="BL146" s="19" t="s">
        <v>147</v>
      </c>
      <c r="BM146" s="19" t="s">
        <v>159</v>
      </c>
    </row>
    <row r="147" spans="2:65" s="10" customFormat="1" ht="22.5" customHeight="1">
      <c r="B147" s="133"/>
      <c r="E147" s="134" t="s">
        <v>5</v>
      </c>
      <c r="F147" s="200" t="s">
        <v>160</v>
      </c>
      <c r="G147" s="201"/>
      <c r="H147" s="201"/>
      <c r="I147" s="201"/>
      <c r="K147" s="135">
        <v>10.433</v>
      </c>
      <c r="R147" s="136"/>
      <c r="T147" s="137"/>
      <c r="AA147" s="138"/>
      <c r="AT147" s="134" t="s">
        <v>150</v>
      </c>
      <c r="AU147" s="134" t="s">
        <v>86</v>
      </c>
      <c r="AV147" s="10" t="s">
        <v>86</v>
      </c>
      <c r="AW147" s="10" t="s">
        <v>28</v>
      </c>
      <c r="AX147" s="10" t="s">
        <v>75</v>
      </c>
      <c r="AY147" s="134" t="s">
        <v>142</v>
      </c>
    </row>
    <row r="148" spans="2:65" s="1" customFormat="1" ht="31.5" customHeight="1">
      <c r="B148" s="123"/>
      <c r="C148" s="124" t="s">
        <v>147</v>
      </c>
      <c r="D148" s="124" t="s">
        <v>143</v>
      </c>
      <c r="E148" s="125" t="s">
        <v>161</v>
      </c>
      <c r="F148" s="198" t="s">
        <v>162</v>
      </c>
      <c r="G148" s="198"/>
      <c r="H148" s="198"/>
      <c r="I148" s="198"/>
      <c r="J148" s="126" t="s">
        <v>153</v>
      </c>
      <c r="K148" s="127">
        <v>10.88</v>
      </c>
      <c r="L148" s="199">
        <v>0</v>
      </c>
      <c r="M148" s="199"/>
      <c r="N148" s="199">
        <f>ROUND(L148*K148,2)</f>
        <v>0</v>
      </c>
      <c r="O148" s="199"/>
      <c r="P148" s="199"/>
      <c r="Q148" s="199"/>
      <c r="R148" s="128"/>
      <c r="T148" s="129" t="s">
        <v>5</v>
      </c>
      <c r="U148" s="38" t="s">
        <v>35</v>
      </c>
      <c r="V148" s="130">
        <v>1.1759999999999999</v>
      </c>
      <c r="W148" s="130">
        <f>V148*K148</f>
        <v>12.794880000000001</v>
      </c>
      <c r="X148" s="130">
        <v>0</v>
      </c>
      <c r="Y148" s="130">
        <f>X148*K148</f>
        <v>0</v>
      </c>
      <c r="Z148" s="130">
        <v>0</v>
      </c>
      <c r="AA148" s="131">
        <f>Z148*K148</f>
        <v>0</v>
      </c>
      <c r="AR148" s="19" t="s">
        <v>147</v>
      </c>
      <c r="AT148" s="19" t="s">
        <v>143</v>
      </c>
      <c r="AU148" s="19" t="s">
        <v>86</v>
      </c>
      <c r="AY148" s="19" t="s">
        <v>142</v>
      </c>
      <c r="BE148" s="132">
        <f>IF(U148="základní",N148,0)</f>
        <v>0</v>
      </c>
      <c r="BF148" s="132">
        <f>IF(U148="snížená",N148,0)</f>
        <v>0</v>
      </c>
      <c r="BG148" s="132">
        <f>IF(U148="zákl. přenesená",N148,0)</f>
        <v>0</v>
      </c>
      <c r="BH148" s="132">
        <f>IF(U148="sníž. přenesená",N148,0)</f>
        <v>0</v>
      </c>
      <c r="BI148" s="132">
        <f>IF(U148="nulová",N148,0)</f>
        <v>0</v>
      </c>
      <c r="BJ148" s="19" t="s">
        <v>75</v>
      </c>
      <c r="BK148" s="132">
        <f>ROUND(L148*K148,2)</f>
        <v>0</v>
      </c>
      <c r="BL148" s="19" t="s">
        <v>147</v>
      </c>
      <c r="BM148" s="19" t="s">
        <v>163</v>
      </c>
    </row>
    <row r="149" spans="2:65" s="10" customFormat="1" ht="31.5" customHeight="1">
      <c r="B149" s="133"/>
      <c r="E149" s="134" t="s">
        <v>5</v>
      </c>
      <c r="F149" s="200" t="s">
        <v>164</v>
      </c>
      <c r="G149" s="201"/>
      <c r="H149" s="201"/>
      <c r="I149" s="201"/>
      <c r="K149" s="135">
        <v>10.88</v>
      </c>
      <c r="R149" s="136"/>
      <c r="T149" s="137"/>
      <c r="AA149" s="138"/>
      <c r="AT149" s="134" t="s">
        <v>150</v>
      </c>
      <c r="AU149" s="134" t="s">
        <v>86</v>
      </c>
      <c r="AV149" s="10" t="s">
        <v>86</v>
      </c>
      <c r="AW149" s="10" t="s">
        <v>28</v>
      </c>
      <c r="AX149" s="10" t="s">
        <v>75</v>
      </c>
      <c r="AY149" s="134" t="s">
        <v>142</v>
      </c>
    </row>
    <row r="150" spans="2:65" s="1" customFormat="1" ht="31.5" customHeight="1">
      <c r="B150" s="123"/>
      <c r="C150" s="124" t="s">
        <v>165</v>
      </c>
      <c r="D150" s="124" t="s">
        <v>143</v>
      </c>
      <c r="E150" s="125" t="s">
        <v>166</v>
      </c>
      <c r="F150" s="198" t="s">
        <v>167</v>
      </c>
      <c r="G150" s="198"/>
      <c r="H150" s="198"/>
      <c r="I150" s="198"/>
      <c r="J150" s="126" t="s">
        <v>153</v>
      </c>
      <c r="K150" s="127">
        <v>1.35</v>
      </c>
      <c r="L150" s="199">
        <v>0</v>
      </c>
      <c r="M150" s="199"/>
      <c r="N150" s="199">
        <f>ROUND(L150*K150,2)</f>
        <v>0</v>
      </c>
      <c r="O150" s="199"/>
      <c r="P150" s="199"/>
      <c r="Q150" s="199"/>
      <c r="R150" s="128"/>
      <c r="T150" s="129" t="s">
        <v>5</v>
      </c>
      <c r="U150" s="38" t="s">
        <v>35</v>
      </c>
      <c r="V150" s="130">
        <v>1.5</v>
      </c>
      <c r="W150" s="130">
        <f>V150*K150</f>
        <v>2.0250000000000004</v>
      </c>
      <c r="X150" s="130">
        <v>0</v>
      </c>
      <c r="Y150" s="130">
        <f>X150*K150</f>
        <v>0</v>
      </c>
      <c r="Z150" s="130">
        <v>0</v>
      </c>
      <c r="AA150" s="131">
        <f>Z150*K150</f>
        <v>0</v>
      </c>
      <c r="AR150" s="19" t="s">
        <v>147</v>
      </c>
      <c r="AT150" s="19" t="s">
        <v>143</v>
      </c>
      <c r="AU150" s="19" t="s">
        <v>86</v>
      </c>
      <c r="AY150" s="19" t="s">
        <v>142</v>
      </c>
      <c r="BE150" s="132">
        <f>IF(U150="základní",N150,0)</f>
        <v>0</v>
      </c>
      <c r="BF150" s="132">
        <f>IF(U150="snížená",N150,0)</f>
        <v>0</v>
      </c>
      <c r="BG150" s="132">
        <f>IF(U150="zákl. přenesená",N150,0)</f>
        <v>0</v>
      </c>
      <c r="BH150" s="132">
        <f>IF(U150="sníž. přenesená",N150,0)</f>
        <v>0</v>
      </c>
      <c r="BI150" s="132">
        <f>IF(U150="nulová",N150,0)</f>
        <v>0</v>
      </c>
      <c r="BJ150" s="19" t="s">
        <v>75</v>
      </c>
      <c r="BK150" s="132">
        <f>ROUND(L150*K150,2)</f>
        <v>0</v>
      </c>
      <c r="BL150" s="19" t="s">
        <v>147</v>
      </c>
      <c r="BM150" s="19" t="s">
        <v>168</v>
      </c>
    </row>
    <row r="151" spans="2:65" s="10" customFormat="1" ht="31.5" customHeight="1">
      <c r="B151" s="133"/>
      <c r="E151" s="134" t="s">
        <v>5</v>
      </c>
      <c r="F151" s="200" t="s">
        <v>169</v>
      </c>
      <c r="G151" s="201"/>
      <c r="H151" s="201"/>
      <c r="I151" s="201"/>
      <c r="K151" s="135">
        <v>1.35</v>
      </c>
      <c r="R151" s="136"/>
      <c r="T151" s="137"/>
      <c r="AA151" s="138"/>
      <c r="AT151" s="134" t="s">
        <v>150</v>
      </c>
      <c r="AU151" s="134" t="s">
        <v>86</v>
      </c>
      <c r="AV151" s="10" t="s">
        <v>86</v>
      </c>
      <c r="AW151" s="10" t="s">
        <v>28</v>
      </c>
      <c r="AX151" s="10" t="s">
        <v>75</v>
      </c>
      <c r="AY151" s="134" t="s">
        <v>142</v>
      </c>
    </row>
    <row r="152" spans="2:65" s="1" customFormat="1" ht="22.5" customHeight="1">
      <c r="B152" s="123"/>
      <c r="C152" s="124" t="s">
        <v>170</v>
      </c>
      <c r="D152" s="124" t="s">
        <v>143</v>
      </c>
      <c r="E152" s="125" t="s">
        <v>171</v>
      </c>
      <c r="F152" s="198" t="s">
        <v>172</v>
      </c>
      <c r="G152" s="198"/>
      <c r="H152" s="198"/>
      <c r="I152" s="198"/>
      <c r="J152" s="126" t="s">
        <v>146</v>
      </c>
      <c r="K152" s="127">
        <v>44.692999999999998</v>
      </c>
      <c r="L152" s="199">
        <v>0</v>
      </c>
      <c r="M152" s="199"/>
      <c r="N152" s="199">
        <f>ROUND(L152*K152,2)</f>
        <v>0</v>
      </c>
      <c r="O152" s="199"/>
      <c r="P152" s="199"/>
      <c r="Q152" s="199"/>
      <c r="R152" s="128"/>
      <c r="T152" s="129" t="s">
        <v>5</v>
      </c>
      <c r="U152" s="38" t="s">
        <v>35</v>
      </c>
      <c r="V152" s="130">
        <v>0.156</v>
      </c>
      <c r="W152" s="130">
        <f>V152*K152</f>
        <v>6.9721079999999995</v>
      </c>
      <c r="X152" s="130">
        <v>6.9999999999999999E-4</v>
      </c>
      <c r="Y152" s="130">
        <f>X152*K152</f>
        <v>3.1285099999999996E-2</v>
      </c>
      <c r="Z152" s="130">
        <v>0</v>
      </c>
      <c r="AA152" s="131">
        <f>Z152*K152</f>
        <v>0</v>
      </c>
      <c r="AR152" s="19" t="s">
        <v>147</v>
      </c>
      <c r="AT152" s="19" t="s">
        <v>143</v>
      </c>
      <c r="AU152" s="19" t="s">
        <v>86</v>
      </c>
      <c r="AY152" s="19" t="s">
        <v>142</v>
      </c>
      <c r="BE152" s="132">
        <f>IF(U152="základní",N152,0)</f>
        <v>0</v>
      </c>
      <c r="BF152" s="132">
        <f>IF(U152="snížená",N152,0)</f>
        <v>0</v>
      </c>
      <c r="BG152" s="132">
        <f>IF(U152="zákl. přenesená",N152,0)</f>
        <v>0</v>
      </c>
      <c r="BH152" s="132">
        <f>IF(U152="sníž. přenesená",N152,0)</f>
        <v>0</v>
      </c>
      <c r="BI152" s="132">
        <f>IF(U152="nulová",N152,0)</f>
        <v>0</v>
      </c>
      <c r="BJ152" s="19" t="s">
        <v>75</v>
      </c>
      <c r="BK152" s="132">
        <f>ROUND(L152*K152,2)</f>
        <v>0</v>
      </c>
      <c r="BL152" s="19" t="s">
        <v>147</v>
      </c>
      <c r="BM152" s="19" t="s">
        <v>173</v>
      </c>
    </row>
    <row r="153" spans="2:65" s="10" customFormat="1" ht="31.5" customHeight="1">
      <c r="B153" s="133"/>
      <c r="E153" s="134" t="s">
        <v>5</v>
      </c>
      <c r="F153" s="200" t="s">
        <v>174</v>
      </c>
      <c r="G153" s="201"/>
      <c r="H153" s="201"/>
      <c r="I153" s="201"/>
      <c r="K153" s="135">
        <v>39.405000000000001</v>
      </c>
      <c r="R153" s="136"/>
      <c r="T153" s="137"/>
      <c r="AA153" s="138"/>
      <c r="AT153" s="134" t="s">
        <v>150</v>
      </c>
      <c r="AU153" s="134" t="s">
        <v>86</v>
      </c>
      <c r="AV153" s="10" t="s">
        <v>86</v>
      </c>
      <c r="AW153" s="10" t="s">
        <v>28</v>
      </c>
      <c r="AX153" s="10" t="s">
        <v>70</v>
      </c>
      <c r="AY153" s="134" t="s">
        <v>142</v>
      </c>
    </row>
    <row r="154" spans="2:65" s="10" customFormat="1" ht="31.5" customHeight="1">
      <c r="B154" s="133"/>
      <c r="E154" s="134" t="s">
        <v>5</v>
      </c>
      <c r="F154" s="204" t="s">
        <v>175</v>
      </c>
      <c r="G154" s="205"/>
      <c r="H154" s="205"/>
      <c r="I154" s="205"/>
      <c r="K154" s="135">
        <v>5.2880000000000003</v>
      </c>
      <c r="R154" s="136"/>
      <c r="T154" s="137"/>
      <c r="AA154" s="138"/>
      <c r="AT154" s="134" t="s">
        <v>150</v>
      </c>
      <c r="AU154" s="134" t="s">
        <v>86</v>
      </c>
      <c r="AV154" s="10" t="s">
        <v>86</v>
      </c>
      <c r="AW154" s="10" t="s">
        <v>28</v>
      </c>
      <c r="AX154" s="10" t="s">
        <v>70</v>
      </c>
      <c r="AY154" s="134" t="s">
        <v>142</v>
      </c>
    </row>
    <row r="155" spans="2:65" s="11" customFormat="1" ht="22.5" customHeight="1">
      <c r="B155" s="139"/>
      <c r="E155" s="140" t="s">
        <v>5</v>
      </c>
      <c r="F155" s="206" t="s">
        <v>176</v>
      </c>
      <c r="G155" s="207"/>
      <c r="H155" s="207"/>
      <c r="I155" s="207"/>
      <c r="K155" s="141">
        <v>44.692999999999998</v>
      </c>
      <c r="R155" s="142"/>
      <c r="T155" s="143"/>
      <c r="AA155" s="144"/>
      <c r="AT155" s="145" t="s">
        <v>150</v>
      </c>
      <c r="AU155" s="145" t="s">
        <v>86</v>
      </c>
      <c r="AV155" s="11" t="s">
        <v>147</v>
      </c>
      <c r="AW155" s="11" t="s">
        <v>28</v>
      </c>
      <c r="AX155" s="11" t="s">
        <v>75</v>
      </c>
      <c r="AY155" s="145" t="s">
        <v>142</v>
      </c>
    </row>
    <row r="156" spans="2:65" s="1" customFormat="1" ht="22.5" customHeight="1">
      <c r="B156" s="123"/>
      <c r="C156" s="124" t="s">
        <v>177</v>
      </c>
      <c r="D156" s="124" t="s">
        <v>143</v>
      </c>
      <c r="E156" s="125" t="s">
        <v>178</v>
      </c>
      <c r="F156" s="198" t="s">
        <v>179</v>
      </c>
      <c r="G156" s="198"/>
      <c r="H156" s="198"/>
      <c r="I156" s="198"/>
      <c r="J156" s="126" t="s">
        <v>146</v>
      </c>
      <c r="K156" s="127">
        <v>44.692999999999998</v>
      </c>
      <c r="L156" s="199">
        <v>0</v>
      </c>
      <c r="M156" s="199"/>
      <c r="N156" s="199">
        <f>ROUND(L156*K156,2)</f>
        <v>0</v>
      </c>
      <c r="O156" s="199"/>
      <c r="P156" s="199"/>
      <c r="Q156" s="199"/>
      <c r="R156" s="128"/>
      <c r="T156" s="129" t="s">
        <v>5</v>
      </c>
      <c r="U156" s="38" t="s">
        <v>35</v>
      </c>
      <c r="V156" s="130">
        <v>9.5000000000000001E-2</v>
      </c>
      <c r="W156" s="130">
        <f>V156*K156</f>
        <v>4.2458349999999996</v>
      </c>
      <c r="X156" s="130">
        <v>0</v>
      </c>
      <c r="Y156" s="130">
        <f>X156*K156</f>
        <v>0</v>
      </c>
      <c r="Z156" s="130">
        <v>0</v>
      </c>
      <c r="AA156" s="131">
        <f>Z156*K156</f>
        <v>0</v>
      </c>
      <c r="AR156" s="19" t="s">
        <v>147</v>
      </c>
      <c r="AT156" s="19" t="s">
        <v>143</v>
      </c>
      <c r="AU156" s="19" t="s">
        <v>86</v>
      </c>
      <c r="AY156" s="19" t="s">
        <v>142</v>
      </c>
      <c r="BE156" s="132">
        <f>IF(U156="základní",N156,0)</f>
        <v>0</v>
      </c>
      <c r="BF156" s="132">
        <f>IF(U156="snížená",N156,0)</f>
        <v>0</v>
      </c>
      <c r="BG156" s="132">
        <f>IF(U156="zákl. přenesená",N156,0)</f>
        <v>0</v>
      </c>
      <c r="BH156" s="132">
        <f>IF(U156="sníž. přenesená",N156,0)</f>
        <v>0</v>
      </c>
      <c r="BI156" s="132">
        <f>IF(U156="nulová",N156,0)</f>
        <v>0</v>
      </c>
      <c r="BJ156" s="19" t="s">
        <v>75</v>
      </c>
      <c r="BK156" s="132">
        <f>ROUND(L156*K156,2)</f>
        <v>0</v>
      </c>
      <c r="BL156" s="19" t="s">
        <v>147</v>
      </c>
      <c r="BM156" s="19" t="s">
        <v>180</v>
      </c>
    </row>
    <row r="157" spans="2:65" s="10" customFormat="1" ht="31.5" customHeight="1">
      <c r="B157" s="133"/>
      <c r="E157" s="134" t="s">
        <v>5</v>
      </c>
      <c r="F157" s="200" t="s">
        <v>174</v>
      </c>
      <c r="G157" s="201"/>
      <c r="H157" s="201"/>
      <c r="I157" s="201"/>
      <c r="K157" s="135">
        <v>39.405000000000001</v>
      </c>
      <c r="R157" s="136"/>
      <c r="T157" s="137"/>
      <c r="AA157" s="138"/>
      <c r="AT157" s="134" t="s">
        <v>150</v>
      </c>
      <c r="AU157" s="134" t="s">
        <v>86</v>
      </c>
      <c r="AV157" s="10" t="s">
        <v>86</v>
      </c>
      <c r="AW157" s="10" t="s">
        <v>28</v>
      </c>
      <c r="AX157" s="10" t="s">
        <v>70</v>
      </c>
      <c r="AY157" s="134" t="s">
        <v>142</v>
      </c>
    </row>
    <row r="158" spans="2:65" s="10" customFormat="1" ht="31.5" customHeight="1">
      <c r="B158" s="133"/>
      <c r="E158" s="134" t="s">
        <v>5</v>
      </c>
      <c r="F158" s="204" t="s">
        <v>175</v>
      </c>
      <c r="G158" s="205"/>
      <c r="H158" s="205"/>
      <c r="I158" s="205"/>
      <c r="K158" s="135">
        <v>5.2880000000000003</v>
      </c>
      <c r="R158" s="136"/>
      <c r="T158" s="137"/>
      <c r="AA158" s="138"/>
      <c r="AT158" s="134" t="s">
        <v>150</v>
      </c>
      <c r="AU158" s="134" t="s">
        <v>86</v>
      </c>
      <c r="AV158" s="10" t="s">
        <v>86</v>
      </c>
      <c r="AW158" s="10" t="s">
        <v>28</v>
      </c>
      <c r="AX158" s="10" t="s">
        <v>70</v>
      </c>
      <c r="AY158" s="134" t="s">
        <v>142</v>
      </c>
    </row>
    <row r="159" spans="2:65" s="11" customFormat="1" ht="22.5" customHeight="1">
      <c r="B159" s="139"/>
      <c r="E159" s="140" t="s">
        <v>5</v>
      </c>
      <c r="F159" s="206" t="s">
        <v>176</v>
      </c>
      <c r="G159" s="207"/>
      <c r="H159" s="207"/>
      <c r="I159" s="207"/>
      <c r="K159" s="141">
        <v>44.692999999999998</v>
      </c>
      <c r="R159" s="142"/>
      <c r="T159" s="143"/>
      <c r="AA159" s="144"/>
      <c r="AT159" s="145" t="s">
        <v>150</v>
      </c>
      <c r="AU159" s="145" t="s">
        <v>86</v>
      </c>
      <c r="AV159" s="11" t="s">
        <v>147</v>
      </c>
      <c r="AW159" s="11" t="s">
        <v>28</v>
      </c>
      <c r="AX159" s="11" t="s">
        <v>75</v>
      </c>
      <c r="AY159" s="145" t="s">
        <v>142</v>
      </c>
    </row>
    <row r="160" spans="2:65" s="1" customFormat="1" ht="31.5" customHeight="1">
      <c r="B160" s="123"/>
      <c r="C160" s="124" t="s">
        <v>181</v>
      </c>
      <c r="D160" s="124" t="s">
        <v>143</v>
      </c>
      <c r="E160" s="125" t="s">
        <v>182</v>
      </c>
      <c r="F160" s="198" t="s">
        <v>183</v>
      </c>
      <c r="G160" s="198"/>
      <c r="H160" s="198"/>
      <c r="I160" s="198"/>
      <c r="J160" s="126" t="s">
        <v>153</v>
      </c>
      <c r="K160" s="127">
        <v>38.456000000000003</v>
      </c>
      <c r="L160" s="199">
        <v>0</v>
      </c>
      <c r="M160" s="199"/>
      <c r="N160" s="199">
        <f>ROUND(L160*K160,2)</f>
        <v>0</v>
      </c>
      <c r="O160" s="199"/>
      <c r="P160" s="199"/>
      <c r="Q160" s="199"/>
      <c r="R160" s="128"/>
      <c r="T160" s="129" t="s">
        <v>5</v>
      </c>
      <c r="U160" s="38" t="s">
        <v>35</v>
      </c>
      <c r="V160" s="130">
        <v>4.3999999999999997E-2</v>
      </c>
      <c r="W160" s="130">
        <f>V160*K160</f>
        <v>1.692064</v>
      </c>
      <c r="X160" s="130">
        <v>0</v>
      </c>
      <c r="Y160" s="130">
        <f>X160*K160</f>
        <v>0</v>
      </c>
      <c r="Z160" s="130">
        <v>0</v>
      </c>
      <c r="AA160" s="131">
        <f>Z160*K160</f>
        <v>0</v>
      </c>
      <c r="AR160" s="19" t="s">
        <v>147</v>
      </c>
      <c r="AT160" s="19" t="s">
        <v>143</v>
      </c>
      <c r="AU160" s="19" t="s">
        <v>86</v>
      </c>
      <c r="AY160" s="19" t="s">
        <v>142</v>
      </c>
      <c r="BE160" s="132">
        <f>IF(U160="základní",N160,0)</f>
        <v>0</v>
      </c>
      <c r="BF160" s="132">
        <f>IF(U160="snížená",N160,0)</f>
        <v>0</v>
      </c>
      <c r="BG160" s="132">
        <f>IF(U160="zákl. přenesená",N160,0)</f>
        <v>0</v>
      </c>
      <c r="BH160" s="132">
        <f>IF(U160="sníž. přenesená",N160,0)</f>
        <v>0</v>
      </c>
      <c r="BI160" s="132">
        <f>IF(U160="nulová",N160,0)</f>
        <v>0</v>
      </c>
      <c r="BJ160" s="19" t="s">
        <v>75</v>
      </c>
      <c r="BK160" s="132">
        <f>ROUND(L160*K160,2)</f>
        <v>0</v>
      </c>
      <c r="BL160" s="19" t="s">
        <v>147</v>
      </c>
      <c r="BM160" s="19" t="s">
        <v>184</v>
      </c>
    </row>
    <row r="161" spans="2:65" s="10" customFormat="1" ht="22.5" customHeight="1">
      <c r="B161" s="133"/>
      <c r="E161" s="134" t="s">
        <v>5</v>
      </c>
      <c r="F161" s="200" t="s">
        <v>185</v>
      </c>
      <c r="G161" s="201"/>
      <c r="H161" s="201"/>
      <c r="I161" s="201"/>
      <c r="K161" s="135">
        <v>20.864999999999998</v>
      </c>
      <c r="R161" s="136"/>
      <c r="T161" s="137"/>
      <c r="AA161" s="138"/>
      <c r="AT161" s="134" t="s">
        <v>150</v>
      </c>
      <c r="AU161" s="134" t="s">
        <v>86</v>
      </c>
      <c r="AV161" s="10" t="s">
        <v>86</v>
      </c>
      <c r="AW161" s="10" t="s">
        <v>28</v>
      </c>
      <c r="AX161" s="10" t="s">
        <v>70</v>
      </c>
      <c r="AY161" s="134" t="s">
        <v>142</v>
      </c>
    </row>
    <row r="162" spans="2:65" s="10" customFormat="1" ht="22.5" customHeight="1">
      <c r="B162" s="133"/>
      <c r="E162" s="134" t="s">
        <v>5</v>
      </c>
      <c r="F162" s="204" t="s">
        <v>186</v>
      </c>
      <c r="G162" s="205"/>
      <c r="H162" s="205"/>
      <c r="I162" s="205"/>
      <c r="K162" s="135">
        <v>17.591000000000001</v>
      </c>
      <c r="R162" s="136"/>
      <c r="T162" s="137"/>
      <c r="AA162" s="138"/>
      <c r="AT162" s="134" t="s">
        <v>150</v>
      </c>
      <c r="AU162" s="134" t="s">
        <v>86</v>
      </c>
      <c r="AV162" s="10" t="s">
        <v>86</v>
      </c>
      <c r="AW162" s="10" t="s">
        <v>28</v>
      </c>
      <c r="AX162" s="10" t="s">
        <v>70</v>
      </c>
      <c r="AY162" s="134" t="s">
        <v>142</v>
      </c>
    </row>
    <row r="163" spans="2:65" s="11" customFormat="1" ht="22.5" customHeight="1">
      <c r="B163" s="139"/>
      <c r="E163" s="140" t="s">
        <v>5</v>
      </c>
      <c r="F163" s="206" t="s">
        <v>176</v>
      </c>
      <c r="G163" s="207"/>
      <c r="H163" s="207"/>
      <c r="I163" s="207"/>
      <c r="K163" s="141">
        <v>38.456000000000003</v>
      </c>
      <c r="R163" s="142"/>
      <c r="T163" s="143"/>
      <c r="AA163" s="144"/>
      <c r="AT163" s="145" t="s">
        <v>150</v>
      </c>
      <c r="AU163" s="145" t="s">
        <v>86</v>
      </c>
      <c r="AV163" s="11" t="s">
        <v>147</v>
      </c>
      <c r="AW163" s="11" t="s">
        <v>28</v>
      </c>
      <c r="AX163" s="11" t="s">
        <v>75</v>
      </c>
      <c r="AY163" s="145" t="s">
        <v>142</v>
      </c>
    </row>
    <row r="164" spans="2:65" s="1" customFormat="1" ht="22.5" customHeight="1">
      <c r="B164" s="123"/>
      <c r="C164" s="124" t="s">
        <v>187</v>
      </c>
      <c r="D164" s="124" t="s">
        <v>143</v>
      </c>
      <c r="E164" s="125" t="s">
        <v>188</v>
      </c>
      <c r="F164" s="198" t="s">
        <v>189</v>
      </c>
      <c r="G164" s="198"/>
      <c r="H164" s="198"/>
      <c r="I164" s="198"/>
      <c r="J164" s="126" t="s">
        <v>153</v>
      </c>
      <c r="K164" s="127">
        <v>38.456000000000003</v>
      </c>
      <c r="L164" s="199">
        <v>0</v>
      </c>
      <c r="M164" s="199"/>
      <c r="N164" s="199">
        <f>ROUND(L164*K164,2)</f>
        <v>0</v>
      </c>
      <c r="O164" s="199"/>
      <c r="P164" s="199"/>
      <c r="Q164" s="199"/>
      <c r="R164" s="128"/>
      <c r="T164" s="129" t="s">
        <v>5</v>
      </c>
      <c r="U164" s="38" t="s">
        <v>35</v>
      </c>
      <c r="V164" s="130">
        <v>0.65200000000000002</v>
      </c>
      <c r="W164" s="130">
        <f>V164*K164</f>
        <v>25.073312000000001</v>
      </c>
      <c r="X164" s="130">
        <v>0</v>
      </c>
      <c r="Y164" s="130">
        <f>X164*K164</f>
        <v>0</v>
      </c>
      <c r="Z164" s="130">
        <v>0</v>
      </c>
      <c r="AA164" s="131">
        <f>Z164*K164</f>
        <v>0</v>
      </c>
      <c r="AR164" s="19" t="s">
        <v>147</v>
      </c>
      <c r="AT164" s="19" t="s">
        <v>143</v>
      </c>
      <c r="AU164" s="19" t="s">
        <v>86</v>
      </c>
      <c r="AY164" s="19" t="s">
        <v>142</v>
      </c>
      <c r="BE164" s="132">
        <f>IF(U164="základní",N164,0)</f>
        <v>0</v>
      </c>
      <c r="BF164" s="132">
        <f>IF(U164="snížená",N164,0)</f>
        <v>0</v>
      </c>
      <c r="BG164" s="132">
        <f>IF(U164="zákl. přenesená",N164,0)</f>
        <v>0</v>
      </c>
      <c r="BH164" s="132">
        <f>IF(U164="sníž. přenesená",N164,0)</f>
        <v>0</v>
      </c>
      <c r="BI164" s="132">
        <f>IF(U164="nulová",N164,0)</f>
        <v>0</v>
      </c>
      <c r="BJ164" s="19" t="s">
        <v>75</v>
      </c>
      <c r="BK164" s="132">
        <f>ROUND(L164*K164,2)</f>
        <v>0</v>
      </c>
      <c r="BL164" s="19" t="s">
        <v>147</v>
      </c>
      <c r="BM164" s="19" t="s">
        <v>190</v>
      </c>
    </row>
    <row r="165" spans="2:65" s="10" customFormat="1" ht="22.5" customHeight="1">
      <c r="B165" s="133"/>
      <c r="E165" s="134" t="s">
        <v>5</v>
      </c>
      <c r="F165" s="200" t="s">
        <v>185</v>
      </c>
      <c r="G165" s="201"/>
      <c r="H165" s="201"/>
      <c r="I165" s="201"/>
      <c r="K165" s="135">
        <v>20.864999999999998</v>
      </c>
      <c r="R165" s="136"/>
      <c r="T165" s="137"/>
      <c r="AA165" s="138"/>
      <c r="AT165" s="134" t="s">
        <v>150</v>
      </c>
      <c r="AU165" s="134" t="s">
        <v>86</v>
      </c>
      <c r="AV165" s="10" t="s">
        <v>86</v>
      </c>
      <c r="AW165" s="10" t="s">
        <v>28</v>
      </c>
      <c r="AX165" s="10" t="s">
        <v>70</v>
      </c>
      <c r="AY165" s="134" t="s">
        <v>142</v>
      </c>
    </row>
    <row r="166" spans="2:65" s="10" customFormat="1" ht="22.5" customHeight="1">
      <c r="B166" s="133"/>
      <c r="E166" s="134" t="s">
        <v>5</v>
      </c>
      <c r="F166" s="204" t="s">
        <v>186</v>
      </c>
      <c r="G166" s="205"/>
      <c r="H166" s="205"/>
      <c r="I166" s="205"/>
      <c r="K166" s="135">
        <v>17.591000000000001</v>
      </c>
      <c r="R166" s="136"/>
      <c r="T166" s="137"/>
      <c r="AA166" s="138"/>
      <c r="AT166" s="134" t="s">
        <v>150</v>
      </c>
      <c r="AU166" s="134" t="s">
        <v>86</v>
      </c>
      <c r="AV166" s="10" t="s">
        <v>86</v>
      </c>
      <c r="AW166" s="10" t="s">
        <v>28</v>
      </c>
      <c r="AX166" s="10" t="s">
        <v>70</v>
      </c>
      <c r="AY166" s="134" t="s">
        <v>142</v>
      </c>
    </row>
    <row r="167" spans="2:65" s="11" customFormat="1" ht="22.5" customHeight="1">
      <c r="B167" s="139"/>
      <c r="E167" s="140" t="s">
        <v>5</v>
      </c>
      <c r="F167" s="206" t="s">
        <v>176</v>
      </c>
      <c r="G167" s="207"/>
      <c r="H167" s="207"/>
      <c r="I167" s="207"/>
      <c r="K167" s="141">
        <v>38.456000000000003</v>
      </c>
      <c r="R167" s="142"/>
      <c r="T167" s="143"/>
      <c r="AA167" s="144"/>
      <c r="AT167" s="145" t="s">
        <v>150</v>
      </c>
      <c r="AU167" s="145" t="s">
        <v>86</v>
      </c>
      <c r="AV167" s="11" t="s">
        <v>147</v>
      </c>
      <c r="AW167" s="11" t="s">
        <v>28</v>
      </c>
      <c r="AX167" s="11" t="s">
        <v>75</v>
      </c>
      <c r="AY167" s="145" t="s">
        <v>142</v>
      </c>
    </row>
    <row r="168" spans="2:65" s="1" customFormat="1" ht="31.5" customHeight="1">
      <c r="B168" s="123"/>
      <c r="C168" s="124" t="s">
        <v>191</v>
      </c>
      <c r="D168" s="124" t="s">
        <v>143</v>
      </c>
      <c r="E168" s="125" t="s">
        <v>192</v>
      </c>
      <c r="F168" s="198" t="s">
        <v>193</v>
      </c>
      <c r="G168" s="198"/>
      <c r="H168" s="198"/>
      <c r="I168" s="198"/>
      <c r="J168" s="126" t="s">
        <v>153</v>
      </c>
      <c r="K168" s="127">
        <v>3.722</v>
      </c>
      <c r="L168" s="199">
        <v>0</v>
      </c>
      <c r="M168" s="199"/>
      <c r="N168" s="199">
        <f>ROUND(L168*K168,2)</f>
        <v>0</v>
      </c>
      <c r="O168" s="199"/>
      <c r="P168" s="199"/>
      <c r="Q168" s="199"/>
      <c r="R168" s="128"/>
      <c r="T168" s="129" t="s">
        <v>5</v>
      </c>
      <c r="U168" s="38" t="s">
        <v>35</v>
      </c>
      <c r="V168" s="130">
        <v>0.29899999999999999</v>
      </c>
      <c r="W168" s="130">
        <f>V168*K168</f>
        <v>1.112878</v>
      </c>
      <c r="X168" s="130">
        <v>0</v>
      </c>
      <c r="Y168" s="130">
        <f>X168*K168</f>
        <v>0</v>
      </c>
      <c r="Z168" s="130">
        <v>0</v>
      </c>
      <c r="AA168" s="131">
        <f>Z168*K168</f>
        <v>0</v>
      </c>
      <c r="AR168" s="19" t="s">
        <v>147</v>
      </c>
      <c r="AT168" s="19" t="s">
        <v>143</v>
      </c>
      <c r="AU168" s="19" t="s">
        <v>86</v>
      </c>
      <c r="AY168" s="19" t="s">
        <v>142</v>
      </c>
      <c r="BE168" s="132">
        <f>IF(U168="základní",N168,0)</f>
        <v>0</v>
      </c>
      <c r="BF168" s="132">
        <f>IF(U168="snížená",N168,0)</f>
        <v>0</v>
      </c>
      <c r="BG168" s="132">
        <f>IF(U168="zákl. přenesená",N168,0)</f>
        <v>0</v>
      </c>
      <c r="BH168" s="132">
        <f>IF(U168="sníž. přenesená",N168,0)</f>
        <v>0</v>
      </c>
      <c r="BI168" s="132">
        <f>IF(U168="nulová",N168,0)</f>
        <v>0</v>
      </c>
      <c r="BJ168" s="19" t="s">
        <v>75</v>
      </c>
      <c r="BK168" s="132">
        <f>ROUND(L168*K168,2)</f>
        <v>0</v>
      </c>
      <c r="BL168" s="19" t="s">
        <v>147</v>
      </c>
      <c r="BM168" s="19" t="s">
        <v>194</v>
      </c>
    </row>
    <row r="169" spans="2:65" s="10" customFormat="1" ht="31.5" customHeight="1">
      <c r="B169" s="133"/>
      <c r="E169" s="134" t="s">
        <v>5</v>
      </c>
      <c r="F169" s="200" t="s">
        <v>195</v>
      </c>
      <c r="G169" s="201"/>
      <c r="H169" s="201"/>
      <c r="I169" s="201"/>
      <c r="K169" s="135">
        <v>3.722</v>
      </c>
      <c r="R169" s="136"/>
      <c r="T169" s="137"/>
      <c r="AA169" s="138"/>
      <c r="AT169" s="134" t="s">
        <v>150</v>
      </c>
      <c r="AU169" s="134" t="s">
        <v>86</v>
      </c>
      <c r="AV169" s="10" t="s">
        <v>86</v>
      </c>
      <c r="AW169" s="10" t="s">
        <v>28</v>
      </c>
      <c r="AX169" s="10" t="s">
        <v>75</v>
      </c>
      <c r="AY169" s="134" t="s">
        <v>142</v>
      </c>
    </row>
    <row r="170" spans="2:65" s="1" customFormat="1" ht="22.5" customHeight="1">
      <c r="B170" s="123"/>
      <c r="C170" s="124" t="s">
        <v>196</v>
      </c>
      <c r="D170" s="124" t="s">
        <v>143</v>
      </c>
      <c r="E170" s="125" t="s">
        <v>197</v>
      </c>
      <c r="F170" s="198" t="s">
        <v>198</v>
      </c>
      <c r="G170" s="198"/>
      <c r="H170" s="198"/>
      <c r="I170" s="198"/>
      <c r="J170" s="126" t="s">
        <v>146</v>
      </c>
      <c r="K170" s="127">
        <v>104.327</v>
      </c>
      <c r="L170" s="199">
        <v>0</v>
      </c>
      <c r="M170" s="199"/>
      <c r="N170" s="199">
        <f>ROUND(L170*K170,2)</f>
        <v>0</v>
      </c>
      <c r="O170" s="199"/>
      <c r="P170" s="199"/>
      <c r="Q170" s="199"/>
      <c r="R170" s="128"/>
      <c r="T170" s="129" t="s">
        <v>5</v>
      </c>
      <c r="U170" s="38" t="s">
        <v>35</v>
      </c>
      <c r="V170" s="130">
        <v>1.7999999999999999E-2</v>
      </c>
      <c r="W170" s="130">
        <f>V170*K170</f>
        <v>1.8778859999999997</v>
      </c>
      <c r="X170" s="130">
        <v>0</v>
      </c>
      <c r="Y170" s="130">
        <f>X170*K170</f>
        <v>0</v>
      </c>
      <c r="Z170" s="130">
        <v>0</v>
      </c>
      <c r="AA170" s="131">
        <f>Z170*K170</f>
        <v>0</v>
      </c>
      <c r="AR170" s="19" t="s">
        <v>147</v>
      </c>
      <c r="AT170" s="19" t="s">
        <v>143</v>
      </c>
      <c r="AU170" s="19" t="s">
        <v>86</v>
      </c>
      <c r="AY170" s="19" t="s">
        <v>142</v>
      </c>
      <c r="BE170" s="132">
        <f>IF(U170="základní",N170,0)</f>
        <v>0</v>
      </c>
      <c r="BF170" s="132">
        <f>IF(U170="snížená",N170,0)</f>
        <v>0</v>
      </c>
      <c r="BG170" s="132">
        <f>IF(U170="zákl. přenesená",N170,0)</f>
        <v>0</v>
      </c>
      <c r="BH170" s="132">
        <f>IF(U170="sníž. přenesená",N170,0)</f>
        <v>0</v>
      </c>
      <c r="BI170" s="132">
        <f>IF(U170="nulová",N170,0)</f>
        <v>0</v>
      </c>
      <c r="BJ170" s="19" t="s">
        <v>75</v>
      </c>
      <c r="BK170" s="132">
        <f>ROUND(L170*K170,2)</f>
        <v>0</v>
      </c>
      <c r="BL170" s="19" t="s">
        <v>147</v>
      </c>
      <c r="BM170" s="19" t="s">
        <v>199</v>
      </c>
    </row>
    <row r="171" spans="2:65" s="10" customFormat="1" ht="22.5" customHeight="1">
      <c r="B171" s="133"/>
      <c r="E171" s="134" t="s">
        <v>5</v>
      </c>
      <c r="F171" s="200" t="s">
        <v>200</v>
      </c>
      <c r="G171" s="201"/>
      <c r="H171" s="201"/>
      <c r="I171" s="201"/>
      <c r="K171" s="135">
        <v>104.327</v>
      </c>
      <c r="R171" s="136"/>
      <c r="T171" s="137"/>
      <c r="AA171" s="138"/>
      <c r="AT171" s="134" t="s">
        <v>150</v>
      </c>
      <c r="AU171" s="134" t="s">
        <v>86</v>
      </c>
      <c r="AV171" s="10" t="s">
        <v>86</v>
      </c>
      <c r="AW171" s="10" t="s">
        <v>28</v>
      </c>
      <c r="AX171" s="10" t="s">
        <v>75</v>
      </c>
      <c r="AY171" s="134" t="s">
        <v>142</v>
      </c>
    </row>
    <row r="172" spans="2:65" s="9" customFormat="1" ht="29.85" customHeight="1">
      <c r="B172" s="113"/>
      <c r="D172" s="122" t="s">
        <v>97</v>
      </c>
      <c r="E172" s="122"/>
      <c r="F172" s="122"/>
      <c r="G172" s="122"/>
      <c r="H172" s="122"/>
      <c r="I172" s="122"/>
      <c r="J172" s="122"/>
      <c r="K172" s="122"/>
      <c r="L172" s="122"/>
      <c r="M172" s="122"/>
      <c r="N172" s="191">
        <f>BK172</f>
        <v>0</v>
      </c>
      <c r="O172" s="192"/>
      <c r="P172" s="192"/>
      <c r="Q172" s="192"/>
      <c r="R172" s="115"/>
      <c r="T172" s="116"/>
      <c r="W172" s="117">
        <f>SUM(W173:W192)</f>
        <v>72.700646000000006</v>
      </c>
      <c r="Y172" s="117">
        <f>SUM(Y173:Y192)</f>
        <v>97.573148809999992</v>
      </c>
      <c r="AA172" s="118">
        <f>SUM(AA173:AA192)</f>
        <v>0</v>
      </c>
      <c r="AR172" s="119" t="s">
        <v>75</v>
      </c>
      <c r="AT172" s="120" t="s">
        <v>69</v>
      </c>
      <c r="AU172" s="120" t="s">
        <v>75</v>
      </c>
      <c r="AY172" s="119" t="s">
        <v>142</v>
      </c>
      <c r="BK172" s="121">
        <f>SUM(BK173:BK192)</f>
        <v>0</v>
      </c>
    </row>
    <row r="173" spans="2:65" s="1" customFormat="1" ht="31.5" customHeight="1">
      <c r="B173" s="123"/>
      <c r="C173" s="124" t="s">
        <v>201</v>
      </c>
      <c r="D173" s="124" t="s">
        <v>143</v>
      </c>
      <c r="E173" s="125" t="s">
        <v>202</v>
      </c>
      <c r="F173" s="198" t="s">
        <v>203</v>
      </c>
      <c r="G173" s="198"/>
      <c r="H173" s="198"/>
      <c r="I173" s="198"/>
      <c r="J173" s="126" t="s">
        <v>153</v>
      </c>
      <c r="K173" s="127">
        <v>13.35</v>
      </c>
      <c r="L173" s="199">
        <v>0</v>
      </c>
      <c r="M173" s="199"/>
      <c r="N173" s="199">
        <f>ROUND(L173*K173,2)</f>
        <v>0</v>
      </c>
      <c r="O173" s="199"/>
      <c r="P173" s="199"/>
      <c r="Q173" s="199"/>
      <c r="R173" s="128"/>
      <c r="T173" s="129" t="s">
        <v>5</v>
      </c>
      <c r="U173" s="38" t="s">
        <v>35</v>
      </c>
      <c r="V173" s="130">
        <v>1.085</v>
      </c>
      <c r="W173" s="130">
        <f>V173*K173</f>
        <v>14.48475</v>
      </c>
      <c r="X173" s="130">
        <v>2.16</v>
      </c>
      <c r="Y173" s="130">
        <f>X173*K173</f>
        <v>28.836000000000002</v>
      </c>
      <c r="Z173" s="130">
        <v>0</v>
      </c>
      <c r="AA173" s="131">
        <f>Z173*K173</f>
        <v>0</v>
      </c>
      <c r="AR173" s="19" t="s">
        <v>147</v>
      </c>
      <c r="AT173" s="19" t="s">
        <v>143</v>
      </c>
      <c r="AU173" s="19" t="s">
        <v>86</v>
      </c>
      <c r="AY173" s="19" t="s">
        <v>142</v>
      </c>
      <c r="BE173" s="132">
        <f>IF(U173="základní",N173,0)</f>
        <v>0</v>
      </c>
      <c r="BF173" s="132">
        <f>IF(U173="snížená",N173,0)</f>
        <v>0</v>
      </c>
      <c r="BG173" s="132">
        <f>IF(U173="zákl. přenesená",N173,0)</f>
        <v>0</v>
      </c>
      <c r="BH173" s="132">
        <f>IF(U173="sníž. přenesená",N173,0)</f>
        <v>0</v>
      </c>
      <c r="BI173" s="132">
        <f>IF(U173="nulová",N173,0)</f>
        <v>0</v>
      </c>
      <c r="BJ173" s="19" t="s">
        <v>75</v>
      </c>
      <c r="BK173" s="132">
        <f>ROUND(L173*K173,2)</f>
        <v>0</v>
      </c>
      <c r="BL173" s="19" t="s">
        <v>147</v>
      </c>
      <c r="BM173" s="19" t="s">
        <v>204</v>
      </c>
    </row>
    <row r="174" spans="2:65" s="10" customFormat="1" ht="22.5" customHeight="1">
      <c r="B174" s="133"/>
      <c r="E174" s="134" t="s">
        <v>5</v>
      </c>
      <c r="F174" s="200" t="s">
        <v>205</v>
      </c>
      <c r="G174" s="201"/>
      <c r="H174" s="201"/>
      <c r="I174" s="201"/>
      <c r="K174" s="135">
        <v>13.35</v>
      </c>
      <c r="R174" s="136"/>
      <c r="T174" s="137"/>
      <c r="AA174" s="138"/>
      <c r="AT174" s="134" t="s">
        <v>150</v>
      </c>
      <c r="AU174" s="134" t="s">
        <v>86</v>
      </c>
      <c r="AV174" s="10" t="s">
        <v>86</v>
      </c>
      <c r="AW174" s="10" t="s">
        <v>28</v>
      </c>
      <c r="AX174" s="10" t="s">
        <v>75</v>
      </c>
      <c r="AY174" s="134" t="s">
        <v>142</v>
      </c>
    </row>
    <row r="175" spans="2:65" s="1" customFormat="1" ht="31.5" customHeight="1">
      <c r="B175" s="123"/>
      <c r="C175" s="124" t="s">
        <v>206</v>
      </c>
      <c r="D175" s="124" t="s">
        <v>143</v>
      </c>
      <c r="E175" s="125" t="s">
        <v>207</v>
      </c>
      <c r="F175" s="198" t="s">
        <v>208</v>
      </c>
      <c r="G175" s="198"/>
      <c r="H175" s="198"/>
      <c r="I175" s="198"/>
      <c r="J175" s="126" t="s">
        <v>153</v>
      </c>
      <c r="K175" s="127">
        <v>15.427</v>
      </c>
      <c r="L175" s="199">
        <v>0</v>
      </c>
      <c r="M175" s="199"/>
      <c r="N175" s="199">
        <f>ROUND(L175*K175,2)</f>
        <v>0</v>
      </c>
      <c r="O175" s="199"/>
      <c r="P175" s="199"/>
      <c r="Q175" s="199"/>
      <c r="R175" s="128"/>
      <c r="T175" s="129" t="s">
        <v>5</v>
      </c>
      <c r="U175" s="38" t="s">
        <v>35</v>
      </c>
      <c r="V175" s="130">
        <v>0.629</v>
      </c>
      <c r="W175" s="130">
        <f>V175*K175</f>
        <v>9.7035830000000001</v>
      </c>
      <c r="X175" s="130">
        <v>2.45329</v>
      </c>
      <c r="Y175" s="130">
        <f>X175*K175</f>
        <v>37.84690483</v>
      </c>
      <c r="Z175" s="130">
        <v>0</v>
      </c>
      <c r="AA175" s="131">
        <f>Z175*K175</f>
        <v>0</v>
      </c>
      <c r="AR175" s="19" t="s">
        <v>147</v>
      </c>
      <c r="AT175" s="19" t="s">
        <v>143</v>
      </c>
      <c r="AU175" s="19" t="s">
        <v>86</v>
      </c>
      <c r="AY175" s="19" t="s">
        <v>142</v>
      </c>
      <c r="BE175" s="132">
        <f>IF(U175="základní",N175,0)</f>
        <v>0</v>
      </c>
      <c r="BF175" s="132">
        <f>IF(U175="snížená",N175,0)</f>
        <v>0</v>
      </c>
      <c r="BG175" s="132">
        <f>IF(U175="zákl. přenesená",N175,0)</f>
        <v>0</v>
      </c>
      <c r="BH175" s="132">
        <f>IF(U175="sníž. přenesená",N175,0)</f>
        <v>0</v>
      </c>
      <c r="BI175" s="132">
        <f>IF(U175="nulová",N175,0)</f>
        <v>0</v>
      </c>
      <c r="BJ175" s="19" t="s">
        <v>75</v>
      </c>
      <c r="BK175" s="132">
        <f>ROUND(L175*K175,2)</f>
        <v>0</v>
      </c>
      <c r="BL175" s="19" t="s">
        <v>147</v>
      </c>
      <c r="BM175" s="19" t="s">
        <v>209</v>
      </c>
    </row>
    <row r="176" spans="2:65" s="10" customFormat="1" ht="22.5" customHeight="1">
      <c r="B176" s="133"/>
      <c r="E176" s="134" t="s">
        <v>5</v>
      </c>
      <c r="F176" s="200" t="s">
        <v>210</v>
      </c>
      <c r="G176" s="201"/>
      <c r="H176" s="201"/>
      <c r="I176" s="201"/>
      <c r="K176" s="135">
        <v>15.427</v>
      </c>
      <c r="R176" s="136"/>
      <c r="T176" s="137"/>
      <c r="AA176" s="138"/>
      <c r="AT176" s="134" t="s">
        <v>150</v>
      </c>
      <c r="AU176" s="134" t="s">
        <v>86</v>
      </c>
      <c r="AV176" s="10" t="s">
        <v>86</v>
      </c>
      <c r="AW176" s="10" t="s">
        <v>28</v>
      </c>
      <c r="AX176" s="10" t="s">
        <v>75</v>
      </c>
      <c r="AY176" s="134" t="s">
        <v>142</v>
      </c>
    </row>
    <row r="177" spans="2:65" s="1" customFormat="1" ht="22.5" customHeight="1">
      <c r="B177" s="123"/>
      <c r="C177" s="124" t="s">
        <v>211</v>
      </c>
      <c r="D177" s="124" t="s">
        <v>143</v>
      </c>
      <c r="E177" s="125" t="s">
        <v>212</v>
      </c>
      <c r="F177" s="198" t="s">
        <v>213</v>
      </c>
      <c r="G177" s="198"/>
      <c r="H177" s="198"/>
      <c r="I177" s="198"/>
      <c r="J177" s="126" t="s">
        <v>146</v>
      </c>
      <c r="K177" s="127">
        <v>4.343</v>
      </c>
      <c r="L177" s="199">
        <v>0</v>
      </c>
      <c r="M177" s="199"/>
      <c r="N177" s="199">
        <f>ROUND(L177*K177,2)</f>
        <v>0</v>
      </c>
      <c r="O177" s="199"/>
      <c r="P177" s="199"/>
      <c r="Q177" s="199"/>
      <c r="R177" s="128"/>
      <c r="T177" s="129" t="s">
        <v>5</v>
      </c>
      <c r="U177" s="38" t="s">
        <v>35</v>
      </c>
      <c r="V177" s="130">
        <v>0.36399999999999999</v>
      </c>
      <c r="W177" s="130">
        <f>V177*K177</f>
        <v>1.5808519999999999</v>
      </c>
      <c r="X177" s="130">
        <v>1.0300000000000001E-3</v>
      </c>
      <c r="Y177" s="130">
        <f>X177*K177</f>
        <v>4.4732900000000004E-3</v>
      </c>
      <c r="Z177" s="130">
        <v>0</v>
      </c>
      <c r="AA177" s="131">
        <f>Z177*K177</f>
        <v>0</v>
      </c>
      <c r="AR177" s="19" t="s">
        <v>147</v>
      </c>
      <c r="AT177" s="19" t="s">
        <v>143</v>
      </c>
      <c r="AU177" s="19" t="s">
        <v>86</v>
      </c>
      <c r="AY177" s="19" t="s">
        <v>142</v>
      </c>
      <c r="BE177" s="132">
        <f>IF(U177="základní",N177,0)</f>
        <v>0</v>
      </c>
      <c r="BF177" s="132">
        <f>IF(U177="snížená",N177,0)</f>
        <v>0</v>
      </c>
      <c r="BG177" s="132">
        <f>IF(U177="zákl. přenesená",N177,0)</f>
        <v>0</v>
      </c>
      <c r="BH177" s="132">
        <f>IF(U177="sníž. přenesená",N177,0)</f>
        <v>0</v>
      </c>
      <c r="BI177" s="132">
        <f>IF(U177="nulová",N177,0)</f>
        <v>0</v>
      </c>
      <c r="BJ177" s="19" t="s">
        <v>75</v>
      </c>
      <c r="BK177" s="132">
        <f>ROUND(L177*K177,2)</f>
        <v>0</v>
      </c>
      <c r="BL177" s="19" t="s">
        <v>147</v>
      </c>
      <c r="BM177" s="19" t="s">
        <v>214</v>
      </c>
    </row>
    <row r="178" spans="2:65" s="10" customFormat="1" ht="22.5" customHeight="1">
      <c r="B178" s="133"/>
      <c r="E178" s="134" t="s">
        <v>5</v>
      </c>
      <c r="F178" s="200" t="s">
        <v>215</v>
      </c>
      <c r="G178" s="201"/>
      <c r="H178" s="201"/>
      <c r="I178" s="201"/>
      <c r="K178" s="135">
        <v>4.343</v>
      </c>
      <c r="R178" s="136"/>
      <c r="T178" s="137"/>
      <c r="AA178" s="138"/>
      <c r="AT178" s="134" t="s">
        <v>150</v>
      </c>
      <c r="AU178" s="134" t="s">
        <v>86</v>
      </c>
      <c r="AV178" s="10" t="s">
        <v>86</v>
      </c>
      <c r="AW178" s="10" t="s">
        <v>28</v>
      </c>
      <c r="AX178" s="10" t="s">
        <v>75</v>
      </c>
      <c r="AY178" s="134" t="s">
        <v>142</v>
      </c>
    </row>
    <row r="179" spans="2:65" s="1" customFormat="1" ht="22.5" customHeight="1">
      <c r="B179" s="123"/>
      <c r="C179" s="124" t="s">
        <v>11</v>
      </c>
      <c r="D179" s="124" t="s">
        <v>143</v>
      </c>
      <c r="E179" s="125" t="s">
        <v>216</v>
      </c>
      <c r="F179" s="198" t="s">
        <v>217</v>
      </c>
      <c r="G179" s="198"/>
      <c r="H179" s="198"/>
      <c r="I179" s="198"/>
      <c r="J179" s="126" t="s">
        <v>146</v>
      </c>
      <c r="K179" s="127">
        <v>4.343</v>
      </c>
      <c r="L179" s="199">
        <v>0</v>
      </c>
      <c r="M179" s="199"/>
      <c r="N179" s="199">
        <f>ROUND(L179*K179,2)</f>
        <v>0</v>
      </c>
      <c r="O179" s="199"/>
      <c r="P179" s="199"/>
      <c r="Q179" s="199"/>
      <c r="R179" s="128"/>
      <c r="T179" s="129" t="s">
        <v>5</v>
      </c>
      <c r="U179" s="38" t="s">
        <v>35</v>
      </c>
      <c r="V179" s="130">
        <v>0.20100000000000001</v>
      </c>
      <c r="W179" s="130">
        <f>V179*K179</f>
        <v>0.87294300000000002</v>
      </c>
      <c r="X179" s="130">
        <v>0</v>
      </c>
      <c r="Y179" s="130">
        <f>X179*K179</f>
        <v>0</v>
      </c>
      <c r="Z179" s="130">
        <v>0</v>
      </c>
      <c r="AA179" s="131">
        <f>Z179*K179</f>
        <v>0</v>
      </c>
      <c r="AR179" s="19" t="s">
        <v>147</v>
      </c>
      <c r="AT179" s="19" t="s">
        <v>143</v>
      </c>
      <c r="AU179" s="19" t="s">
        <v>86</v>
      </c>
      <c r="AY179" s="19" t="s">
        <v>142</v>
      </c>
      <c r="BE179" s="132">
        <f>IF(U179="základní",N179,0)</f>
        <v>0</v>
      </c>
      <c r="BF179" s="132">
        <f>IF(U179="snížená",N179,0)</f>
        <v>0</v>
      </c>
      <c r="BG179" s="132">
        <f>IF(U179="zákl. přenesená",N179,0)</f>
        <v>0</v>
      </c>
      <c r="BH179" s="132">
        <f>IF(U179="sníž. přenesená",N179,0)</f>
        <v>0</v>
      </c>
      <c r="BI179" s="132">
        <f>IF(U179="nulová",N179,0)</f>
        <v>0</v>
      </c>
      <c r="BJ179" s="19" t="s">
        <v>75</v>
      </c>
      <c r="BK179" s="132">
        <f>ROUND(L179*K179,2)</f>
        <v>0</v>
      </c>
      <c r="BL179" s="19" t="s">
        <v>147</v>
      </c>
      <c r="BM179" s="19" t="s">
        <v>218</v>
      </c>
    </row>
    <row r="180" spans="2:65" s="10" customFormat="1" ht="22.5" customHeight="1">
      <c r="B180" s="133"/>
      <c r="E180" s="134" t="s">
        <v>5</v>
      </c>
      <c r="F180" s="200" t="s">
        <v>215</v>
      </c>
      <c r="G180" s="201"/>
      <c r="H180" s="201"/>
      <c r="I180" s="201"/>
      <c r="K180" s="135">
        <v>4.343</v>
      </c>
      <c r="R180" s="136"/>
      <c r="T180" s="137"/>
      <c r="AA180" s="138"/>
      <c r="AT180" s="134" t="s">
        <v>150</v>
      </c>
      <c r="AU180" s="134" t="s">
        <v>86</v>
      </c>
      <c r="AV180" s="10" t="s">
        <v>86</v>
      </c>
      <c r="AW180" s="10" t="s">
        <v>28</v>
      </c>
      <c r="AX180" s="10" t="s">
        <v>75</v>
      </c>
      <c r="AY180" s="134" t="s">
        <v>142</v>
      </c>
    </row>
    <row r="181" spans="2:65" s="1" customFormat="1" ht="31.5" customHeight="1">
      <c r="B181" s="123"/>
      <c r="C181" s="124" t="s">
        <v>219</v>
      </c>
      <c r="D181" s="124" t="s">
        <v>143</v>
      </c>
      <c r="E181" s="125" t="s">
        <v>220</v>
      </c>
      <c r="F181" s="198" t="s">
        <v>221</v>
      </c>
      <c r="G181" s="198"/>
      <c r="H181" s="198"/>
      <c r="I181" s="198"/>
      <c r="J181" s="126" t="s">
        <v>222</v>
      </c>
      <c r="K181" s="127">
        <v>0.374</v>
      </c>
      <c r="L181" s="199">
        <v>0</v>
      </c>
      <c r="M181" s="199"/>
      <c r="N181" s="199">
        <f>ROUND(L181*K181,2)</f>
        <v>0</v>
      </c>
      <c r="O181" s="199"/>
      <c r="P181" s="199"/>
      <c r="Q181" s="199"/>
      <c r="R181" s="128"/>
      <c r="T181" s="129" t="s">
        <v>5</v>
      </c>
      <c r="U181" s="38" t="s">
        <v>35</v>
      </c>
      <c r="V181" s="130">
        <v>15.231</v>
      </c>
      <c r="W181" s="130">
        <f>V181*K181</f>
        <v>5.6963939999999997</v>
      </c>
      <c r="X181" s="130">
        <v>1.0530600000000001</v>
      </c>
      <c r="Y181" s="130">
        <f>X181*K181</f>
        <v>0.39384444000000002</v>
      </c>
      <c r="Z181" s="130">
        <v>0</v>
      </c>
      <c r="AA181" s="131">
        <f>Z181*K181</f>
        <v>0</v>
      </c>
      <c r="AR181" s="19" t="s">
        <v>147</v>
      </c>
      <c r="AT181" s="19" t="s">
        <v>143</v>
      </c>
      <c r="AU181" s="19" t="s">
        <v>86</v>
      </c>
      <c r="AY181" s="19" t="s">
        <v>142</v>
      </c>
      <c r="BE181" s="132">
        <f>IF(U181="základní",N181,0)</f>
        <v>0</v>
      </c>
      <c r="BF181" s="132">
        <f>IF(U181="snížená",N181,0)</f>
        <v>0</v>
      </c>
      <c r="BG181" s="132">
        <f>IF(U181="zákl. přenesená",N181,0)</f>
        <v>0</v>
      </c>
      <c r="BH181" s="132">
        <f>IF(U181="sníž. přenesená",N181,0)</f>
        <v>0</v>
      </c>
      <c r="BI181" s="132">
        <f>IF(U181="nulová",N181,0)</f>
        <v>0</v>
      </c>
      <c r="BJ181" s="19" t="s">
        <v>75</v>
      </c>
      <c r="BK181" s="132">
        <f>ROUND(L181*K181,2)</f>
        <v>0</v>
      </c>
      <c r="BL181" s="19" t="s">
        <v>147</v>
      </c>
      <c r="BM181" s="19" t="s">
        <v>223</v>
      </c>
    </row>
    <row r="182" spans="2:65" s="10" customFormat="1" ht="22.5" customHeight="1">
      <c r="B182" s="133"/>
      <c r="E182" s="134" t="s">
        <v>5</v>
      </c>
      <c r="F182" s="200" t="s">
        <v>224</v>
      </c>
      <c r="G182" s="201"/>
      <c r="H182" s="201"/>
      <c r="I182" s="201"/>
      <c r="K182" s="135">
        <v>0.374</v>
      </c>
      <c r="R182" s="136"/>
      <c r="T182" s="137"/>
      <c r="AA182" s="138"/>
      <c r="AT182" s="134" t="s">
        <v>150</v>
      </c>
      <c r="AU182" s="134" t="s">
        <v>86</v>
      </c>
      <c r="AV182" s="10" t="s">
        <v>86</v>
      </c>
      <c r="AW182" s="10" t="s">
        <v>28</v>
      </c>
      <c r="AX182" s="10" t="s">
        <v>75</v>
      </c>
      <c r="AY182" s="134" t="s">
        <v>142</v>
      </c>
    </row>
    <row r="183" spans="2:65" s="1" customFormat="1" ht="31.5" customHeight="1">
      <c r="B183" s="123"/>
      <c r="C183" s="124" t="s">
        <v>225</v>
      </c>
      <c r="D183" s="124" t="s">
        <v>143</v>
      </c>
      <c r="E183" s="125" t="s">
        <v>226</v>
      </c>
      <c r="F183" s="198" t="s">
        <v>227</v>
      </c>
      <c r="G183" s="198"/>
      <c r="H183" s="198"/>
      <c r="I183" s="198"/>
      <c r="J183" s="126" t="s">
        <v>153</v>
      </c>
      <c r="K183" s="127">
        <v>2.2360000000000002</v>
      </c>
      <c r="L183" s="199">
        <v>0</v>
      </c>
      <c r="M183" s="199"/>
      <c r="N183" s="199">
        <f>ROUND(L183*K183,2)</f>
        <v>0</v>
      </c>
      <c r="O183" s="199"/>
      <c r="P183" s="199"/>
      <c r="Q183" s="199"/>
      <c r="R183" s="128"/>
      <c r="T183" s="129" t="s">
        <v>5</v>
      </c>
      <c r="U183" s="38" t="s">
        <v>35</v>
      </c>
      <c r="V183" s="130">
        <v>0.629</v>
      </c>
      <c r="W183" s="130">
        <f>V183*K183</f>
        <v>1.4064440000000002</v>
      </c>
      <c r="X183" s="130">
        <v>2.45329</v>
      </c>
      <c r="Y183" s="130">
        <f>X183*K183</f>
        <v>5.4855564400000008</v>
      </c>
      <c r="Z183" s="130">
        <v>0</v>
      </c>
      <c r="AA183" s="131">
        <f>Z183*K183</f>
        <v>0</v>
      </c>
      <c r="AR183" s="19" t="s">
        <v>147</v>
      </c>
      <c r="AT183" s="19" t="s">
        <v>143</v>
      </c>
      <c r="AU183" s="19" t="s">
        <v>86</v>
      </c>
      <c r="AY183" s="19" t="s">
        <v>142</v>
      </c>
      <c r="BE183" s="132">
        <f>IF(U183="základní",N183,0)</f>
        <v>0</v>
      </c>
      <c r="BF183" s="132">
        <f>IF(U183="snížená",N183,0)</f>
        <v>0</v>
      </c>
      <c r="BG183" s="132">
        <f>IF(U183="zákl. přenesená",N183,0)</f>
        <v>0</v>
      </c>
      <c r="BH183" s="132">
        <f>IF(U183="sníž. přenesená",N183,0)</f>
        <v>0</v>
      </c>
      <c r="BI183" s="132">
        <f>IF(U183="nulová",N183,0)</f>
        <v>0</v>
      </c>
      <c r="BJ183" s="19" t="s">
        <v>75</v>
      </c>
      <c r="BK183" s="132">
        <f>ROUND(L183*K183,2)</f>
        <v>0</v>
      </c>
      <c r="BL183" s="19" t="s">
        <v>147</v>
      </c>
      <c r="BM183" s="19" t="s">
        <v>228</v>
      </c>
    </row>
    <row r="184" spans="2:65" s="10" customFormat="1" ht="22.5" customHeight="1">
      <c r="B184" s="133"/>
      <c r="E184" s="134" t="s">
        <v>5</v>
      </c>
      <c r="F184" s="200" t="s">
        <v>229</v>
      </c>
      <c r="G184" s="201"/>
      <c r="H184" s="201"/>
      <c r="I184" s="201"/>
      <c r="K184" s="135">
        <v>2.2360000000000002</v>
      </c>
      <c r="R184" s="136"/>
      <c r="T184" s="137"/>
      <c r="AA184" s="138"/>
      <c r="AT184" s="134" t="s">
        <v>150</v>
      </c>
      <c r="AU184" s="134" t="s">
        <v>86</v>
      </c>
      <c r="AV184" s="10" t="s">
        <v>86</v>
      </c>
      <c r="AW184" s="10" t="s">
        <v>28</v>
      </c>
      <c r="AX184" s="10" t="s">
        <v>75</v>
      </c>
      <c r="AY184" s="134" t="s">
        <v>142</v>
      </c>
    </row>
    <row r="185" spans="2:65" s="1" customFormat="1" ht="22.5" customHeight="1">
      <c r="B185" s="123"/>
      <c r="C185" s="124" t="s">
        <v>230</v>
      </c>
      <c r="D185" s="124" t="s">
        <v>143</v>
      </c>
      <c r="E185" s="125" t="s">
        <v>231</v>
      </c>
      <c r="F185" s="198" t="s">
        <v>232</v>
      </c>
      <c r="G185" s="198"/>
      <c r="H185" s="198"/>
      <c r="I185" s="198"/>
      <c r="J185" s="126" t="s">
        <v>153</v>
      </c>
      <c r="K185" s="127">
        <v>1.5840000000000001</v>
      </c>
      <c r="L185" s="199">
        <v>0</v>
      </c>
      <c r="M185" s="199"/>
      <c r="N185" s="199">
        <f>ROUND(L185*K185,2)</f>
        <v>0</v>
      </c>
      <c r="O185" s="199"/>
      <c r="P185" s="199"/>
      <c r="Q185" s="199"/>
      <c r="R185" s="128"/>
      <c r="T185" s="129" t="s">
        <v>5</v>
      </c>
      <c r="U185" s="38" t="s">
        <v>35</v>
      </c>
      <c r="V185" s="130">
        <v>0.58399999999999996</v>
      </c>
      <c r="W185" s="130">
        <f>V185*K185</f>
        <v>0.92505599999999999</v>
      </c>
      <c r="X185" s="130">
        <v>2.45329</v>
      </c>
      <c r="Y185" s="130">
        <f>X185*K185</f>
        <v>3.8860113600000004</v>
      </c>
      <c r="Z185" s="130">
        <v>0</v>
      </c>
      <c r="AA185" s="131">
        <f>Z185*K185</f>
        <v>0</v>
      </c>
      <c r="AR185" s="19" t="s">
        <v>147</v>
      </c>
      <c r="AT185" s="19" t="s">
        <v>143</v>
      </c>
      <c r="AU185" s="19" t="s">
        <v>86</v>
      </c>
      <c r="AY185" s="19" t="s">
        <v>142</v>
      </c>
      <c r="BE185" s="132">
        <f>IF(U185="základní",N185,0)</f>
        <v>0</v>
      </c>
      <c r="BF185" s="132">
        <f>IF(U185="snížená",N185,0)</f>
        <v>0</v>
      </c>
      <c r="BG185" s="132">
        <f>IF(U185="zákl. přenesená",N185,0)</f>
        <v>0</v>
      </c>
      <c r="BH185" s="132">
        <f>IF(U185="sníž. přenesená",N185,0)</f>
        <v>0</v>
      </c>
      <c r="BI185" s="132">
        <f>IF(U185="nulová",N185,0)</f>
        <v>0</v>
      </c>
      <c r="BJ185" s="19" t="s">
        <v>75</v>
      </c>
      <c r="BK185" s="132">
        <f>ROUND(L185*K185,2)</f>
        <v>0</v>
      </c>
      <c r="BL185" s="19" t="s">
        <v>147</v>
      </c>
      <c r="BM185" s="19" t="s">
        <v>233</v>
      </c>
    </row>
    <row r="186" spans="2:65" s="10" customFormat="1" ht="22.5" customHeight="1">
      <c r="B186" s="133"/>
      <c r="E186" s="134" t="s">
        <v>5</v>
      </c>
      <c r="F186" s="200" t="s">
        <v>234</v>
      </c>
      <c r="G186" s="201"/>
      <c r="H186" s="201"/>
      <c r="I186" s="201"/>
      <c r="K186" s="135">
        <v>1.5840000000000001</v>
      </c>
      <c r="R186" s="136"/>
      <c r="T186" s="137"/>
      <c r="AA186" s="138"/>
      <c r="AT186" s="134" t="s">
        <v>150</v>
      </c>
      <c r="AU186" s="134" t="s">
        <v>86</v>
      </c>
      <c r="AV186" s="10" t="s">
        <v>86</v>
      </c>
      <c r="AW186" s="10" t="s">
        <v>28</v>
      </c>
      <c r="AX186" s="10" t="s">
        <v>75</v>
      </c>
      <c r="AY186" s="134" t="s">
        <v>142</v>
      </c>
    </row>
    <row r="187" spans="2:65" s="1" customFormat="1" ht="44.25" customHeight="1">
      <c r="B187" s="123"/>
      <c r="C187" s="124" t="s">
        <v>235</v>
      </c>
      <c r="D187" s="124" t="s">
        <v>143</v>
      </c>
      <c r="E187" s="125" t="s">
        <v>236</v>
      </c>
      <c r="F187" s="198" t="s">
        <v>237</v>
      </c>
      <c r="G187" s="198"/>
      <c r="H187" s="198"/>
      <c r="I187" s="198"/>
      <c r="J187" s="126" t="s">
        <v>146</v>
      </c>
      <c r="K187" s="127">
        <v>4.875</v>
      </c>
      <c r="L187" s="199">
        <v>0</v>
      </c>
      <c r="M187" s="199"/>
      <c r="N187" s="199">
        <f>ROUND(L187*K187,2)</f>
        <v>0</v>
      </c>
      <c r="O187" s="199"/>
      <c r="P187" s="199"/>
      <c r="Q187" s="199"/>
      <c r="R187" s="128"/>
      <c r="T187" s="129" t="s">
        <v>5</v>
      </c>
      <c r="U187" s="38" t="s">
        <v>35</v>
      </c>
      <c r="V187" s="130">
        <v>0.94</v>
      </c>
      <c r="W187" s="130">
        <f>V187*K187</f>
        <v>4.5824999999999996</v>
      </c>
      <c r="X187" s="130">
        <v>0.67488999999999999</v>
      </c>
      <c r="Y187" s="130">
        <f>X187*K187</f>
        <v>3.2900887499999998</v>
      </c>
      <c r="Z187" s="130">
        <v>0</v>
      </c>
      <c r="AA187" s="131">
        <f>Z187*K187</f>
        <v>0</v>
      </c>
      <c r="AR187" s="19" t="s">
        <v>147</v>
      </c>
      <c r="AT187" s="19" t="s">
        <v>143</v>
      </c>
      <c r="AU187" s="19" t="s">
        <v>86</v>
      </c>
      <c r="AY187" s="19" t="s">
        <v>142</v>
      </c>
      <c r="BE187" s="132">
        <f>IF(U187="základní",N187,0)</f>
        <v>0</v>
      </c>
      <c r="BF187" s="132">
        <f>IF(U187="snížená",N187,0)</f>
        <v>0</v>
      </c>
      <c r="BG187" s="132">
        <f>IF(U187="zákl. přenesená",N187,0)</f>
        <v>0</v>
      </c>
      <c r="BH187" s="132">
        <f>IF(U187="sníž. přenesená",N187,0)</f>
        <v>0</v>
      </c>
      <c r="BI187" s="132">
        <f>IF(U187="nulová",N187,0)</f>
        <v>0</v>
      </c>
      <c r="BJ187" s="19" t="s">
        <v>75</v>
      </c>
      <c r="BK187" s="132">
        <f>ROUND(L187*K187,2)</f>
        <v>0</v>
      </c>
      <c r="BL187" s="19" t="s">
        <v>147</v>
      </c>
      <c r="BM187" s="19" t="s">
        <v>238</v>
      </c>
    </row>
    <row r="188" spans="2:65" s="10" customFormat="1" ht="22.5" customHeight="1">
      <c r="B188" s="133"/>
      <c r="E188" s="134" t="s">
        <v>5</v>
      </c>
      <c r="F188" s="200" t="s">
        <v>239</v>
      </c>
      <c r="G188" s="201"/>
      <c r="H188" s="201"/>
      <c r="I188" s="201"/>
      <c r="K188" s="135">
        <v>4.875</v>
      </c>
      <c r="R188" s="136"/>
      <c r="T188" s="137"/>
      <c r="AA188" s="138"/>
      <c r="AT188" s="134" t="s">
        <v>150</v>
      </c>
      <c r="AU188" s="134" t="s">
        <v>86</v>
      </c>
      <c r="AV188" s="10" t="s">
        <v>86</v>
      </c>
      <c r="AW188" s="10" t="s">
        <v>28</v>
      </c>
      <c r="AX188" s="10" t="s">
        <v>75</v>
      </c>
      <c r="AY188" s="134" t="s">
        <v>142</v>
      </c>
    </row>
    <row r="189" spans="2:65" s="1" customFormat="1" ht="44.25" customHeight="1">
      <c r="B189" s="123"/>
      <c r="C189" s="124" t="s">
        <v>240</v>
      </c>
      <c r="D189" s="124" t="s">
        <v>143</v>
      </c>
      <c r="E189" s="125" t="s">
        <v>241</v>
      </c>
      <c r="F189" s="198" t="s">
        <v>242</v>
      </c>
      <c r="G189" s="198"/>
      <c r="H189" s="198"/>
      <c r="I189" s="198"/>
      <c r="J189" s="126" t="s">
        <v>146</v>
      </c>
      <c r="K189" s="127">
        <v>15.368</v>
      </c>
      <c r="L189" s="199">
        <v>0</v>
      </c>
      <c r="M189" s="199"/>
      <c r="N189" s="199">
        <f>ROUND(L189*K189,2)</f>
        <v>0</v>
      </c>
      <c r="O189" s="199"/>
      <c r="P189" s="199"/>
      <c r="Q189" s="199"/>
      <c r="R189" s="128"/>
      <c r="T189" s="129" t="s">
        <v>5</v>
      </c>
      <c r="U189" s="38" t="s">
        <v>35</v>
      </c>
      <c r="V189" s="130">
        <v>1.4530000000000001</v>
      </c>
      <c r="W189" s="130">
        <f>V189*K189</f>
        <v>22.329704000000003</v>
      </c>
      <c r="X189" s="130">
        <v>1.13666</v>
      </c>
      <c r="Y189" s="130">
        <f>X189*K189</f>
        <v>17.468190880000002</v>
      </c>
      <c r="Z189" s="130">
        <v>0</v>
      </c>
      <c r="AA189" s="131">
        <f>Z189*K189</f>
        <v>0</v>
      </c>
      <c r="AR189" s="19" t="s">
        <v>147</v>
      </c>
      <c r="AT189" s="19" t="s">
        <v>143</v>
      </c>
      <c r="AU189" s="19" t="s">
        <v>86</v>
      </c>
      <c r="AY189" s="19" t="s">
        <v>142</v>
      </c>
      <c r="BE189" s="132">
        <f>IF(U189="základní",N189,0)</f>
        <v>0</v>
      </c>
      <c r="BF189" s="132">
        <f>IF(U189="snížená",N189,0)</f>
        <v>0</v>
      </c>
      <c r="BG189" s="132">
        <f>IF(U189="zákl. přenesená",N189,0)</f>
        <v>0</v>
      </c>
      <c r="BH189" s="132">
        <f>IF(U189="sníž. přenesená",N189,0)</f>
        <v>0</v>
      </c>
      <c r="BI189" s="132">
        <f>IF(U189="nulová",N189,0)</f>
        <v>0</v>
      </c>
      <c r="BJ189" s="19" t="s">
        <v>75</v>
      </c>
      <c r="BK189" s="132">
        <f>ROUND(L189*K189,2)</f>
        <v>0</v>
      </c>
      <c r="BL189" s="19" t="s">
        <v>147</v>
      </c>
      <c r="BM189" s="19" t="s">
        <v>243</v>
      </c>
    </row>
    <row r="190" spans="2:65" s="10" customFormat="1" ht="22.5" customHeight="1">
      <c r="B190" s="133"/>
      <c r="E190" s="134" t="s">
        <v>5</v>
      </c>
      <c r="F190" s="200" t="s">
        <v>244</v>
      </c>
      <c r="G190" s="201"/>
      <c r="H190" s="201"/>
      <c r="I190" s="201"/>
      <c r="K190" s="135">
        <v>15.368</v>
      </c>
      <c r="R190" s="136"/>
      <c r="T190" s="137"/>
      <c r="AA190" s="138"/>
      <c r="AT190" s="134" t="s">
        <v>150</v>
      </c>
      <c r="AU190" s="134" t="s">
        <v>86</v>
      </c>
      <c r="AV190" s="10" t="s">
        <v>86</v>
      </c>
      <c r="AW190" s="10" t="s">
        <v>28</v>
      </c>
      <c r="AX190" s="10" t="s">
        <v>75</v>
      </c>
      <c r="AY190" s="134" t="s">
        <v>142</v>
      </c>
    </row>
    <row r="191" spans="2:65" s="1" customFormat="1" ht="31.5" customHeight="1">
      <c r="B191" s="123"/>
      <c r="C191" s="124" t="s">
        <v>10</v>
      </c>
      <c r="D191" s="124" t="s">
        <v>143</v>
      </c>
      <c r="E191" s="125" t="s">
        <v>245</v>
      </c>
      <c r="F191" s="198" t="s">
        <v>246</v>
      </c>
      <c r="G191" s="198"/>
      <c r="H191" s="198"/>
      <c r="I191" s="198"/>
      <c r="J191" s="126" t="s">
        <v>222</v>
      </c>
      <c r="K191" s="127">
        <v>0.34200000000000003</v>
      </c>
      <c r="L191" s="199">
        <v>0</v>
      </c>
      <c r="M191" s="199"/>
      <c r="N191" s="199">
        <f>ROUND(L191*K191,2)</f>
        <v>0</v>
      </c>
      <c r="O191" s="199"/>
      <c r="P191" s="199"/>
      <c r="Q191" s="199"/>
      <c r="R191" s="128"/>
      <c r="T191" s="129" t="s">
        <v>5</v>
      </c>
      <c r="U191" s="38" t="s">
        <v>35</v>
      </c>
      <c r="V191" s="130">
        <v>32.51</v>
      </c>
      <c r="W191" s="130">
        <f>V191*K191</f>
        <v>11.11842</v>
      </c>
      <c r="X191" s="130">
        <v>1.05871</v>
      </c>
      <c r="Y191" s="130">
        <f>X191*K191</f>
        <v>0.36207882000000002</v>
      </c>
      <c r="Z191" s="130">
        <v>0</v>
      </c>
      <c r="AA191" s="131">
        <f>Z191*K191</f>
        <v>0</v>
      </c>
      <c r="AR191" s="19" t="s">
        <v>147</v>
      </c>
      <c r="AT191" s="19" t="s">
        <v>143</v>
      </c>
      <c r="AU191" s="19" t="s">
        <v>86</v>
      </c>
      <c r="AY191" s="19" t="s">
        <v>142</v>
      </c>
      <c r="BE191" s="132">
        <f>IF(U191="základní",N191,0)</f>
        <v>0</v>
      </c>
      <c r="BF191" s="132">
        <f>IF(U191="snížená",N191,0)</f>
        <v>0</v>
      </c>
      <c r="BG191" s="132">
        <f>IF(U191="zákl. přenesená",N191,0)</f>
        <v>0</v>
      </c>
      <c r="BH191" s="132">
        <f>IF(U191="sníž. přenesená",N191,0)</f>
        <v>0</v>
      </c>
      <c r="BI191" s="132">
        <f>IF(U191="nulová",N191,0)</f>
        <v>0</v>
      </c>
      <c r="BJ191" s="19" t="s">
        <v>75</v>
      </c>
      <c r="BK191" s="132">
        <f>ROUND(L191*K191,2)</f>
        <v>0</v>
      </c>
      <c r="BL191" s="19" t="s">
        <v>147</v>
      </c>
      <c r="BM191" s="19" t="s">
        <v>247</v>
      </c>
    </row>
    <row r="192" spans="2:65" s="10" customFormat="1" ht="22.5" customHeight="1">
      <c r="B192" s="133"/>
      <c r="E192" s="134" t="s">
        <v>5</v>
      </c>
      <c r="F192" s="200" t="s">
        <v>248</v>
      </c>
      <c r="G192" s="201"/>
      <c r="H192" s="201"/>
      <c r="I192" s="201"/>
      <c r="K192" s="135">
        <v>0.34200000000000003</v>
      </c>
      <c r="R192" s="136"/>
      <c r="T192" s="137"/>
      <c r="AA192" s="138"/>
      <c r="AT192" s="134" t="s">
        <v>150</v>
      </c>
      <c r="AU192" s="134" t="s">
        <v>86</v>
      </c>
      <c r="AV192" s="10" t="s">
        <v>86</v>
      </c>
      <c r="AW192" s="10" t="s">
        <v>28</v>
      </c>
      <c r="AX192" s="10" t="s">
        <v>75</v>
      </c>
      <c r="AY192" s="134" t="s">
        <v>142</v>
      </c>
    </row>
    <row r="193" spans="2:65" s="9" customFormat="1" ht="29.85" customHeight="1">
      <c r="B193" s="113"/>
      <c r="D193" s="122" t="s">
        <v>98</v>
      </c>
      <c r="E193" s="122"/>
      <c r="F193" s="122"/>
      <c r="G193" s="122"/>
      <c r="H193" s="122"/>
      <c r="I193" s="122"/>
      <c r="J193" s="122"/>
      <c r="K193" s="122"/>
      <c r="L193" s="122"/>
      <c r="M193" s="122"/>
      <c r="N193" s="191">
        <f>BK193</f>
        <v>0</v>
      </c>
      <c r="O193" s="192"/>
      <c r="P193" s="192"/>
      <c r="Q193" s="192"/>
      <c r="R193" s="115"/>
      <c r="T193" s="116"/>
      <c r="W193" s="117">
        <f>SUM(W194:W207)</f>
        <v>82.118444999999994</v>
      </c>
      <c r="Y193" s="117">
        <f>SUM(Y194:Y207)</f>
        <v>1.9488073299999999</v>
      </c>
      <c r="AA193" s="118">
        <f>SUM(AA194:AA207)</f>
        <v>0</v>
      </c>
      <c r="AR193" s="119" t="s">
        <v>75</v>
      </c>
      <c r="AT193" s="120" t="s">
        <v>69</v>
      </c>
      <c r="AU193" s="120" t="s">
        <v>75</v>
      </c>
      <c r="AY193" s="119" t="s">
        <v>142</v>
      </c>
      <c r="BK193" s="121">
        <f>SUM(BK194:BK207)</f>
        <v>0</v>
      </c>
    </row>
    <row r="194" spans="2:65" s="1" customFormat="1" ht="22.5" customHeight="1">
      <c r="B194" s="123"/>
      <c r="C194" s="124" t="s">
        <v>249</v>
      </c>
      <c r="D194" s="124" t="s">
        <v>143</v>
      </c>
      <c r="E194" s="125" t="s">
        <v>250</v>
      </c>
      <c r="F194" s="198" t="s">
        <v>251</v>
      </c>
      <c r="G194" s="198"/>
      <c r="H194" s="198"/>
      <c r="I194" s="198"/>
      <c r="J194" s="126" t="s">
        <v>146</v>
      </c>
      <c r="K194" s="127">
        <v>69.274000000000001</v>
      </c>
      <c r="L194" s="199">
        <v>0</v>
      </c>
      <c r="M194" s="199"/>
      <c r="N194" s="199">
        <f>ROUND(L194*K194,2)</f>
        <v>0</v>
      </c>
      <c r="O194" s="199"/>
      <c r="P194" s="199"/>
      <c r="Q194" s="199"/>
      <c r="R194" s="128"/>
      <c r="T194" s="129" t="s">
        <v>5</v>
      </c>
      <c r="U194" s="38" t="s">
        <v>35</v>
      </c>
      <c r="V194" s="130">
        <v>0</v>
      </c>
      <c r="W194" s="130">
        <f>V194*K194</f>
        <v>0</v>
      </c>
      <c r="X194" s="130">
        <v>0</v>
      </c>
      <c r="Y194" s="130">
        <f>X194*K194</f>
        <v>0</v>
      </c>
      <c r="Z194" s="130">
        <v>0</v>
      </c>
      <c r="AA194" s="131">
        <f>Z194*K194</f>
        <v>0</v>
      </c>
      <c r="AR194" s="19" t="s">
        <v>147</v>
      </c>
      <c r="AT194" s="19" t="s">
        <v>143</v>
      </c>
      <c r="AU194" s="19" t="s">
        <v>86</v>
      </c>
      <c r="AY194" s="19" t="s">
        <v>142</v>
      </c>
      <c r="BE194" s="132">
        <f>IF(U194="základní",N194,0)</f>
        <v>0</v>
      </c>
      <c r="BF194" s="132">
        <f>IF(U194="snížená",N194,0)</f>
        <v>0</v>
      </c>
      <c r="BG194" s="132">
        <f>IF(U194="zákl. přenesená",N194,0)</f>
        <v>0</v>
      </c>
      <c r="BH194" s="132">
        <f>IF(U194="sníž. přenesená",N194,0)</f>
        <v>0</v>
      </c>
      <c r="BI194" s="132">
        <f>IF(U194="nulová",N194,0)</f>
        <v>0</v>
      </c>
      <c r="BJ194" s="19" t="s">
        <v>75</v>
      </c>
      <c r="BK194" s="132">
        <f>ROUND(L194*K194,2)</f>
        <v>0</v>
      </c>
      <c r="BL194" s="19" t="s">
        <v>147</v>
      </c>
      <c r="BM194" s="19" t="s">
        <v>252</v>
      </c>
    </row>
    <row r="195" spans="2:65" s="10" customFormat="1" ht="22.5" customHeight="1">
      <c r="B195" s="133"/>
      <c r="E195" s="134" t="s">
        <v>5</v>
      </c>
      <c r="F195" s="200" t="s">
        <v>253</v>
      </c>
      <c r="G195" s="201"/>
      <c r="H195" s="201"/>
      <c r="I195" s="201"/>
      <c r="K195" s="135">
        <v>69.274000000000001</v>
      </c>
      <c r="R195" s="136"/>
      <c r="T195" s="137"/>
      <c r="AA195" s="138"/>
      <c r="AT195" s="134" t="s">
        <v>150</v>
      </c>
      <c r="AU195" s="134" t="s">
        <v>86</v>
      </c>
      <c r="AV195" s="10" t="s">
        <v>86</v>
      </c>
      <c r="AW195" s="10" t="s">
        <v>28</v>
      </c>
      <c r="AX195" s="10" t="s">
        <v>75</v>
      </c>
      <c r="AY195" s="134" t="s">
        <v>142</v>
      </c>
    </row>
    <row r="196" spans="2:65" s="1" customFormat="1" ht="31.5" customHeight="1">
      <c r="B196" s="123"/>
      <c r="C196" s="146" t="s">
        <v>254</v>
      </c>
      <c r="D196" s="146" t="s">
        <v>255</v>
      </c>
      <c r="E196" s="147" t="s">
        <v>256</v>
      </c>
      <c r="F196" s="202" t="s">
        <v>257</v>
      </c>
      <c r="G196" s="202"/>
      <c r="H196" s="202"/>
      <c r="I196" s="202"/>
      <c r="J196" s="148" t="s">
        <v>258</v>
      </c>
      <c r="K196" s="149">
        <v>875</v>
      </c>
      <c r="L196" s="203">
        <v>0</v>
      </c>
      <c r="M196" s="203"/>
      <c r="N196" s="203">
        <f>ROUND(L196*K196,2)</f>
        <v>0</v>
      </c>
      <c r="O196" s="199"/>
      <c r="P196" s="199"/>
      <c r="Q196" s="199"/>
      <c r="R196" s="128"/>
      <c r="T196" s="129" t="s">
        <v>5</v>
      </c>
      <c r="U196" s="38" t="s">
        <v>35</v>
      </c>
      <c r="V196" s="130">
        <v>0</v>
      </c>
      <c r="W196" s="130">
        <f>V196*K196</f>
        <v>0</v>
      </c>
      <c r="X196" s="130">
        <v>0</v>
      </c>
      <c r="Y196" s="130">
        <f>X196*K196</f>
        <v>0</v>
      </c>
      <c r="Z196" s="130">
        <v>0</v>
      </c>
      <c r="AA196" s="131">
        <f>Z196*K196</f>
        <v>0</v>
      </c>
      <c r="AR196" s="19" t="s">
        <v>181</v>
      </c>
      <c r="AT196" s="19" t="s">
        <v>255</v>
      </c>
      <c r="AU196" s="19" t="s">
        <v>86</v>
      </c>
      <c r="AY196" s="19" t="s">
        <v>142</v>
      </c>
      <c r="BE196" s="132">
        <f>IF(U196="základní",N196,0)</f>
        <v>0</v>
      </c>
      <c r="BF196" s="132">
        <f>IF(U196="snížená",N196,0)</f>
        <v>0</v>
      </c>
      <c r="BG196" s="132">
        <f>IF(U196="zákl. přenesená",N196,0)</f>
        <v>0</v>
      </c>
      <c r="BH196" s="132">
        <f>IF(U196="sníž. přenesená",N196,0)</f>
        <v>0</v>
      </c>
      <c r="BI196" s="132">
        <f>IF(U196="nulová",N196,0)</f>
        <v>0</v>
      </c>
      <c r="BJ196" s="19" t="s">
        <v>75</v>
      </c>
      <c r="BK196" s="132">
        <f>ROUND(L196*K196,2)</f>
        <v>0</v>
      </c>
      <c r="BL196" s="19" t="s">
        <v>147</v>
      </c>
      <c r="BM196" s="19" t="s">
        <v>259</v>
      </c>
    </row>
    <row r="197" spans="2:65" s="10" customFormat="1" ht="22.5" customHeight="1">
      <c r="B197" s="133"/>
      <c r="E197" s="134" t="s">
        <v>5</v>
      </c>
      <c r="F197" s="200" t="s">
        <v>260</v>
      </c>
      <c r="G197" s="201"/>
      <c r="H197" s="201"/>
      <c r="I197" s="201"/>
      <c r="K197" s="135">
        <v>875</v>
      </c>
      <c r="R197" s="136"/>
      <c r="T197" s="137"/>
      <c r="AA197" s="138"/>
      <c r="AT197" s="134" t="s">
        <v>150</v>
      </c>
      <c r="AU197" s="134" t="s">
        <v>86</v>
      </c>
      <c r="AV197" s="10" t="s">
        <v>86</v>
      </c>
      <c r="AW197" s="10" t="s">
        <v>28</v>
      </c>
      <c r="AX197" s="10" t="s">
        <v>75</v>
      </c>
      <c r="AY197" s="134" t="s">
        <v>142</v>
      </c>
    </row>
    <row r="198" spans="2:65" s="1" customFormat="1" ht="31.5" customHeight="1">
      <c r="B198" s="123"/>
      <c r="C198" s="146" t="s">
        <v>261</v>
      </c>
      <c r="D198" s="146" t="s">
        <v>255</v>
      </c>
      <c r="E198" s="147" t="s">
        <v>262</v>
      </c>
      <c r="F198" s="202" t="s">
        <v>263</v>
      </c>
      <c r="G198" s="202"/>
      <c r="H198" s="202"/>
      <c r="I198" s="202"/>
      <c r="J198" s="148" t="s">
        <v>258</v>
      </c>
      <c r="K198" s="149">
        <v>45</v>
      </c>
      <c r="L198" s="203">
        <v>0</v>
      </c>
      <c r="M198" s="203"/>
      <c r="N198" s="203">
        <f>ROUND(L198*K198,2)</f>
        <v>0</v>
      </c>
      <c r="O198" s="199"/>
      <c r="P198" s="199"/>
      <c r="Q198" s="199"/>
      <c r="R198" s="128"/>
      <c r="T198" s="129" t="s">
        <v>5</v>
      </c>
      <c r="U198" s="38" t="s">
        <v>35</v>
      </c>
      <c r="V198" s="130">
        <v>0</v>
      </c>
      <c r="W198" s="130">
        <f>V198*K198</f>
        <v>0</v>
      </c>
      <c r="X198" s="130">
        <v>0</v>
      </c>
      <c r="Y198" s="130">
        <f>X198*K198</f>
        <v>0</v>
      </c>
      <c r="Z198" s="130">
        <v>0</v>
      </c>
      <c r="AA198" s="131">
        <f>Z198*K198</f>
        <v>0</v>
      </c>
      <c r="AR198" s="19" t="s">
        <v>181</v>
      </c>
      <c r="AT198" s="19" t="s">
        <v>255</v>
      </c>
      <c r="AU198" s="19" t="s">
        <v>86</v>
      </c>
      <c r="AY198" s="19" t="s">
        <v>142</v>
      </c>
      <c r="BE198" s="132">
        <f>IF(U198="základní",N198,0)</f>
        <v>0</v>
      </c>
      <c r="BF198" s="132">
        <f>IF(U198="snížená",N198,0)</f>
        <v>0</v>
      </c>
      <c r="BG198" s="132">
        <f>IF(U198="zákl. přenesená",N198,0)</f>
        <v>0</v>
      </c>
      <c r="BH198" s="132">
        <f>IF(U198="sníž. přenesená",N198,0)</f>
        <v>0</v>
      </c>
      <c r="BI198" s="132">
        <f>IF(U198="nulová",N198,0)</f>
        <v>0</v>
      </c>
      <c r="BJ198" s="19" t="s">
        <v>75</v>
      </c>
      <c r="BK198" s="132">
        <f>ROUND(L198*K198,2)</f>
        <v>0</v>
      </c>
      <c r="BL198" s="19" t="s">
        <v>147</v>
      </c>
      <c r="BM198" s="19" t="s">
        <v>264</v>
      </c>
    </row>
    <row r="199" spans="2:65" s="1" customFormat="1" ht="22.5" customHeight="1">
      <c r="B199" s="123"/>
      <c r="C199" s="124" t="s">
        <v>265</v>
      </c>
      <c r="D199" s="124" t="s">
        <v>143</v>
      </c>
      <c r="E199" s="125" t="s">
        <v>266</v>
      </c>
      <c r="F199" s="198" t="s">
        <v>267</v>
      </c>
      <c r="G199" s="198"/>
      <c r="H199" s="198"/>
      <c r="I199" s="198"/>
      <c r="J199" s="126" t="s">
        <v>153</v>
      </c>
      <c r="K199" s="127">
        <v>6.9269999999999996</v>
      </c>
      <c r="L199" s="199">
        <v>0</v>
      </c>
      <c r="M199" s="199"/>
      <c r="N199" s="199">
        <f>ROUND(L199*K199,2)</f>
        <v>0</v>
      </c>
      <c r="O199" s="199"/>
      <c r="P199" s="199"/>
      <c r="Q199" s="199"/>
      <c r="R199" s="128"/>
      <c r="T199" s="129" t="s">
        <v>5</v>
      </c>
      <c r="U199" s="38" t="s">
        <v>35</v>
      </c>
      <c r="V199" s="130">
        <v>0</v>
      </c>
      <c r="W199" s="130">
        <f>V199*K199</f>
        <v>0</v>
      </c>
      <c r="X199" s="130">
        <v>0</v>
      </c>
      <c r="Y199" s="130">
        <f>X199*K199</f>
        <v>0</v>
      </c>
      <c r="Z199" s="130">
        <v>0</v>
      </c>
      <c r="AA199" s="131">
        <f>Z199*K199</f>
        <v>0</v>
      </c>
      <c r="AR199" s="19" t="s">
        <v>147</v>
      </c>
      <c r="AT199" s="19" t="s">
        <v>143</v>
      </c>
      <c r="AU199" s="19" t="s">
        <v>86</v>
      </c>
      <c r="AY199" s="19" t="s">
        <v>142</v>
      </c>
      <c r="BE199" s="132">
        <f>IF(U199="základní",N199,0)</f>
        <v>0</v>
      </c>
      <c r="BF199" s="132">
        <f>IF(U199="snížená",N199,0)</f>
        <v>0</v>
      </c>
      <c r="BG199" s="132">
        <f>IF(U199="zákl. přenesená",N199,0)</f>
        <v>0</v>
      </c>
      <c r="BH199" s="132">
        <f>IF(U199="sníž. přenesená",N199,0)</f>
        <v>0</v>
      </c>
      <c r="BI199" s="132">
        <f>IF(U199="nulová",N199,0)</f>
        <v>0</v>
      </c>
      <c r="BJ199" s="19" t="s">
        <v>75</v>
      </c>
      <c r="BK199" s="132">
        <f>ROUND(L199*K199,2)</f>
        <v>0</v>
      </c>
      <c r="BL199" s="19" t="s">
        <v>147</v>
      </c>
      <c r="BM199" s="19" t="s">
        <v>268</v>
      </c>
    </row>
    <row r="200" spans="2:65" s="10" customFormat="1" ht="22.5" customHeight="1">
      <c r="B200" s="133"/>
      <c r="E200" s="134" t="s">
        <v>5</v>
      </c>
      <c r="F200" s="200" t="s">
        <v>269</v>
      </c>
      <c r="G200" s="201"/>
      <c r="H200" s="201"/>
      <c r="I200" s="201"/>
      <c r="K200" s="135">
        <v>6.9269999999999996</v>
      </c>
      <c r="R200" s="136"/>
      <c r="T200" s="137"/>
      <c r="AA200" s="138"/>
      <c r="AT200" s="134" t="s">
        <v>150</v>
      </c>
      <c r="AU200" s="134" t="s">
        <v>86</v>
      </c>
      <c r="AV200" s="10" t="s">
        <v>86</v>
      </c>
      <c r="AW200" s="10" t="s">
        <v>28</v>
      </c>
      <c r="AX200" s="10" t="s">
        <v>75</v>
      </c>
      <c r="AY200" s="134" t="s">
        <v>142</v>
      </c>
    </row>
    <row r="201" spans="2:65" s="1" customFormat="1" ht="44.25" customHeight="1">
      <c r="B201" s="123"/>
      <c r="C201" s="124" t="s">
        <v>270</v>
      </c>
      <c r="D201" s="124" t="s">
        <v>143</v>
      </c>
      <c r="E201" s="125" t="s">
        <v>271</v>
      </c>
      <c r="F201" s="198" t="s">
        <v>272</v>
      </c>
      <c r="G201" s="198"/>
      <c r="H201" s="198"/>
      <c r="I201" s="198"/>
      <c r="J201" s="126" t="s">
        <v>222</v>
      </c>
      <c r="K201" s="127">
        <v>1.609</v>
      </c>
      <c r="L201" s="199">
        <v>0</v>
      </c>
      <c r="M201" s="199"/>
      <c r="N201" s="199">
        <f>ROUND(L201*K201,2)</f>
        <v>0</v>
      </c>
      <c r="O201" s="199"/>
      <c r="P201" s="199"/>
      <c r="Q201" s="199"/>
      <c r="R201" s="128"/>
      <c r="T201" s="129" t="s">
        <v>5</v>
      </c>
      <c r="U201" s="38" t="s">
        <v>35</v>
      </c>
      <c r="V201" s="130">
        <v>49.604999999999997</v>
      </c>
      <c r="W201" s="130">
        <f>V201*K201</f>
        <v>79.814444999999992</v>
      </c>
      <c r="X201" s="130">
        <v>1.05037</v>
      </c>
      <c r="Y201" s="130">
        <f>X201*K201</f>
        <v>1.69004533</v>
      </c>
      <c r="Z201" s="130">
        <v>0</v>
      </c>
      <c r="AA201" s="131">
        <f>Z201*K201</f>
        <v>0</v>
      </c>
      <c r="AR201" s="19" t="s">
        <v>147</v>
      </c>
      <c r="AT201" s="19" t="s">
        <v>143</v>
      </c>
      <c r="AU201" s="19" t="s">
        <v>86</v>
      </c>
      <c r="AY201" s="19" t="s">
        <v>142</v>
      </c>
      <c r="BE201" s="132">
        <f>IF(U201="základní",N201,0)</f>
        <v>0</v>
      </c>
      <c r="BF201" s="132">
        <f>IF(U201="snížená",N201,0)</f>
        <v>0</v>
      </c>
      <c r="BG201" s="132">
        <f>IF(U201="zákl. přenesená",N201,0)</f>
        <v>0</v>
      </c>
      <c r="BH201" s="132">
        <f>IF(U201="sníž. přenesená",N201,0)</f>
        <v>0</v>
      </c>
      <c r="BI201" s="132">
        <f>IF(U201="nulová",N201,0)</f>
        <v>0</v>
      </c>
      <c r="BJ201" s="19" t="s">
        <v>75</v>
      </c>
      <c r="BK201" s="132">
        <f>ROUND(L201*K201,2)</f>
        <v>0</v>
      </c>
      <c r="BL201" s="19" t="s">
        <v>147</v>
      </c>
      <c r="BM201" s="19" t="s">
        <v>273</v>
      </c>
    </row>
    <row r="202" spans="2:65" s="10" customFormat="1" ht="22.5" customHeight="1">
      <c r="B202" s="133"/>
      <c r="E202" s="134" t="s">
        <v>5</v>
      </c>
      <c r="F202" s="200" t="s">
        <v>274</v>
      </c>
      <c r="G202" s="201"/>
      <c r="H202" s="201"/>
      <c r="I202" s="201"/>
      <c r="K202" s="135">
        <v>1.609</v>
      </c>
      <c r="R202" s="136"/>
      <c r="T202" s="137"/>
      <c r="AA202" s="138"/>
      <c r="AT202" s="134" t="s">
        <v>150</v>
      </c>
      <c r="AU202" s="134" t="s">
        <v>86</v>
      </c>
      <c r="AV202" s="10" t="s">
        <v>86</v>
      </c>
      <c r="AW202" s="10" t="s">
        <v>28</v>
      </c>
      <c r="AX202" s="10" t="s">
        <v>75</v>
      </c>
      <c r="AY202" s="134" t="s">
        <v>142</v>
      </c>
    </row>
    <row r="203" spans="2:65" s="1" customFormat="1" ht="44.25" customHeight="1">
      <c r="B203" s="123"/>
      <c r="C203" s="124" t="s">
        <v>275</v>
      </c>
      <c r="D203" s="124" t="s">
        <v>143</v>
      </c>
      <c r="E203" s="125" t="s">
        <v>276</v>
      </c>
      <c r="F203" s="198" t="s">
        <v>277</v>
      </c>
      <c r="G203" s="198"/>
      <c r="H203" s="198"/>
      <c r="I203" s="198"/>
      <c r="J203" s="126" t="s">
        <v>258</v>
      </c>
      <c r="K203" s="127">
        <v>3</v>
      </c>
      <c r="L203" s="199">
        <v>0</v>
      </c>
      <c r="M203" s="199"/>
      <c r="N203" s="199">
        <f>ROUND(L203*K203,2)</f>
        <v>0</v>
      </c>
      <c r="O203" s="199"/>
      <c r="P203" s="199"/>
      <c r="Q203" s="199"/>
      <c r="R203" s="128"/>
      <c r="T203" s="129" t="s">
        <v>5</v>
      </c>
      <c r="U203" s="38" t="s">
        <v>35</v>
      </c>
      <c r="V203" s="130">
        <v>0.35</v>
      </c>
      <c r="W203" s="130">
        <f>V203*K203</f>
        <v>1.0499999999999998</v>
      </c>
      <c r="X203" s="130">
        <v>8.3470000000000003E-2</v>
      </c>
      <c r="Y203" s="130">
        <f>X203*K203</f>
        <v>0.25041000000000002</v>
      </c>
      <c r="Z203" s="130">
        <v>0</v>
      </c>
      <c r="AA203" s="131">
        <f>Z203*K203</f>
        <v>0</v>
      </c>
      <c r="AR203" s="19" t="s">
        <v>147</v>
      </c>
      <c r="AT203" s="19" t="s">
        <v>143</v>
      </c>
      <c r="AU203" s="19" t="s">
        <v>86</v>
      </c>
      <c r="AY203" s="19" t="s">
        <v>142</v>
      </c>
      <c r="BE203" s="132">
        <f>IF(U203="základní",N203,0)</f>
        <v>0</v>
      </c>
      <c r="BF203" s="132">
        <f>IF(U203="snížená",N203,0)</f>
        <v>0</v>
      </c>
      <c r="BG203" s="132">
        <f>IF(U203="zákl. přenesená",N203,0)</f>
        <v>0</v>
      </c>
      <c r="BH203" s="132">
        <f>IF(U203="sníž. přenesená",N203,0)</f>
        <v>0</v>
      </c>
      <c r="BI203" s="132">
        <f>IF(U203="nulová",N203,0)</f>
        <v>0</v>
      </c>
      <c r="BJ203" s="19" t="s">
        <v>75</v>
      </c>
      <c r="BK203" s="132">
        <f>ROUND(L203*K203,2)</f>
        <v>0</v>
      </c>
      <c r="BL203" s="19" t="s">
        <v>147</v>
      </c>
      <c r="BM203" s="19" t="s">
        <v>278</v>
      </c>
    </row>
    <row r="204" spans="2:65" s="1" customFormat="1" ht="31.5" customHeight="1">
      <c r="B204" s="123"/>
      <c r="C204" s="124" t="s">
        <v>279</v>
      </c>
      <c r="D204" s="124" t="s">
        <v>143</v>
      </c>
      <c r="E204" s="125" t="s">
        <v>280</v>
      </c>
      <c r="F204" s="198" t="s">
        <v>281</v>
      </c>
      <c r="G204" s="198"/>
      <c r="H204" s="198"/>
      <c r="I204" s="198"/>
      <c r="J204" s="126" t="s">
        <v>146</v>
      </c>
      <c r="K204" s="127">
        <v>1.2</v>
      </c>
      <c r="L204" s="199">
        <v>0</v>
      </c>
      <c r="M204" s="199"/>
      <c r="N204" s="199">
        <f>ROUND(L204*K204,2)</f>
        <v>0</v>
      </c>
      <c r="O204" s="199"/>
      <c r="P204" s="199"/>
      <c r="Q204" s="199"/>
      <c r="R204" s="128"/>
      <c r="T204" s="129" t="s">
        <v>5</v>
      </c>
      <c r="U204" s="38" t="s">
        <v>35</v>
      </c>
      <c r="V204" s="130">
        <v>0.77500000000000002</v>
      </c>
      <c r="W204" s="130">
        <f>V204*K204</f>
        <v>0.92999999999999994</v>
      </c>
      <c r="X204" s="130">
        <v>6.96E-3</v>
      </c>
      <c r="Y204" s="130">
        <f>X204*K204</f>
        <v>8.352E-3</v>
      </c>
      <c r="Z204" s="130">
        <v>0</v>
      </c>
      <c r="AA204" s="131">
        <f>Z204*K204</f>
        <v>0</v>
      </c>
      <c r="AR204" s="19" t="s">
        <v>147</v>
      </c>
      <c r="AT204" s="19" t="s">
        <v>143</v>
      </c>
      <c r="AU204" s="19" t="s">
        <v>86</v>
      </c>
      <c r="AY204" s="19" t="s">
        <v>142</v>
      </c>
      <c r="BE204" s="132">
        <f>IF(U204="základní",N204,0)</f>
        <v>0</v>
      </c>
      <c r="BF204" s="132">
        <f>IF(U204="snížená",N204,0)</f>
        <v>0</v>
      </c>
      <c r="BG204" s="132">
        <f>IF(U204="zákl. přenesená",N204,0)</f>
        <v>0</v>
      </c>
      <c r="BH204" s="132">
        <f>IF(U204="sníž. přenesená",N204,0)</f>
        <v>0</v>
      </c>
      <c r="BI204" s="132">
        <f>IF(U204="nulová",N204,0)</f>
        <v>0</v>
      </c>
      <c r="BJ204" s="19" t="s">
        <v>75</v>
      </c>
      <c r="BK204" s="132">
        <f>ROUND(L204*K204,2)</f>
        <v>0</v>
      </c>
      <c r="BL204" s="19" t="s">
        <v>147</v>
      </c>
      <c r="BM204" s="19" t="s">
        <v>282</v>
      </c>
    </row>
    <row r="205" spans="2:65" s="10" customFormat="1" ht="22.5" customHeight="1">
      <c r="B205" s="133"/>
      <c r="E205" s="134" t="s">
        <v>5</v>
      </c>
      <c r="F205" s="200" t="s">
        <v>283</v>
      </c>
      <c r="G205" s="201"/>
      <c r="H205" s="201"/>
      <c r="I205" s="201"/>
      <c r="K205" s="135">
        <v>1.2</v>
      </c>
      <c r="R205" s="136"/>
      <c r="T205" s="137"/>
      <c r="AA205" s="138"/>
      <c r="AT205" s="134" t="s">
        <v>150</v>
      </c>
      <c r="AU205" s="134" t="s">
        <v>86</v>
      </c>
      <c r="AV205" s="10" t="s">
        <v>86</v>
      </c>
      <c r="AW205" s="10" t="s">
        <v>28</v>
      </c>
      <c r="AX205" s="10" t="s">
        <v>75</v>
      </c>
      <c r="AY205" s="134" t="s">
        <v>142</v>
      </c>
    </row>
    <row r="206" spans="2:65" s="1" customFormat="1" ht="31.5" customHeight="1">
      <c r="B206" s="123"/>
      <c r="C206" s="124" t="s">
        <v>284</v>
      </c>
      <c r="D206" s="124" t="s">
        <v>143</v>
      </c>
      <c r="E206" s="125" t="s">
        <v>285</v>
      </c>
      <c r="F206" s="198" t="s">
        <v>286</v>
      </c>
      <c r="G206" s="198"/>
      <c r="H206" s="198"/>
      <c r="I206" s="198"/>
      <c r="J206" s="126" t="s">
        <v>146</v>
      </c>
      <c r="K206" s="127">
        <v>1.2</v>
      </c>
      <c r="L206" s="199">
        <v>0</v>
      </c>
      <c r="M206" s="199"/>
      <c r="N206" s="199">
        <f>ROUND(L206*K206,2)</f>
        <v>0</v>
      </c>
      <c r="O206" s="199"/>
      <c r="P206" s="199"/>
      <c r="Q206" s="199"/>
      <c r="R206" s="128"/>
      <c r="T206" s="129" t="s">
        <v>5</v>
      </c>
      <c r="U206" s="38" t="s">
        <v>35</v>
      </c>
      <c r="V206" s="130">
        <v>0.27</v>
      </c>
      <c r="W206" s="130">
        <f>V206*K206</f>
        <v>0.32400000000000001</v>
      </c>
      <c r="X206" s="130">
        <v>0</v>
      </c>
      <c r="Y206" s="130">
        <f>X206*K206</f>
        <v>0</v>
      </c>
      <c r="Z206" s="130">
        <v>0</v>
      </c>
      <c r="AA206" s="131">
        <f>Z206*K206</f>
        <v>0</v>
      </c>
      <c r="AR206" s="19" t="s">
        <v>147</v>
      </c>
      <c r="AT206" s="19" t="s">
        <v>143</v>
      </c>
      <c r="AU206" s="19" t="s">
        <v>86</v>
      </c>
      <c r="AY206" s="19" t="s">
        <v>142</v>
      </c>
      <c r="BE206" s="132">
        <f>IF(U206="základní",N206,0)</f>
        <v>0</v>
      </c>
      <c r="BF206" s="132">
        <f>IF(U206="snížená",N206,0)</f>
        <v>0</v>
      </c>
      <c r="BG206" s="132">
        <f>IF(U206="zákl. přenesená",N206,0)</f>
        <v>0</v>
      </c>
      <c r="BH206" s="132">
        <f>IF(U206="sníž. přenesená",N206,0)</f>
        <v>0</v>
      </c>
      <c r="BI206" s="132">
        <f>IF(U206="nulová",N206,0)</f>
        <v>0</v>
      </c>
      <c r="BJ206" s="19" t="s">
        <v>75</v>
      </c>
      <c r="BK206" s="132">
        <f>ROUND(L206*K206,2)</f>
        <v>0</v>
      </c>
      <c r="BL206" s="19" t="s">
        <v>147</v>
      </c>
      <c r="BM206" s="19" t="s">
        <v>287</v>
      </c>
    </row>
    <row r="207" spans="2:65" s="10" customFormat="1" ht="22.5" customHeight="1">
      <c r="B207" s="133"/>
      <c r="E207" s="134" t="s">
        <v>5</v>
      </c>
      <c r="F207" s="200" t="s">
        <v>283</v>
      </c>
      <c r="G207" s="201"/>
      <c r="H207" s="201"/>
      <c r="I207" s="201"/>
      <c r="K207" s="135">
        <v>1.2</v>
      </c>
      <c r="R207" s="136"/>
      <c r="T207" s="137"/>
      <c r="AA207" s="138"/>
      <c r="AT207" s="134" t="s">
        <v>150</v>
      </c>
      <c r="AU207" s="134" t="s">
        <v>86</v>
      </c>
      <c r="AV207" s="10" t="s">
        <v>86</v>
      </c>
      <c r="AW207" s="10" t="s">
        <v>28</v>
      </c>
      <c r="AX207" s="10" t="s">
        <v>75</v>
      </c>
      <c r="AY207" s="134" t="s">
        <v>142</v>
      </c>
    </row>
    <row r="208" spans="2:65" s="9" customFormat="1" ht="29.85" customHeight="1">
      <c r="B208" s="113"/>
      <c r="D208" s="122" t="s">
        <v>99</v>
      </c>
      <c r="E208" s="122"/>
      <c r="F208" s="122"/>
      <c r="G208" s="122"/>
      <c r="H208" s="122"/>
      <c r="I208" s="122"/>
      <c r="J208" s="122"/>
      <c r="K208" s="122"/>
      <c r="L208" s="122"/>
      <c r="M208" s="122"/>
      <c r="N208" s="191">
        <f>BK208</f>
        <v>0</v>
      </c>
      <c r="O208" s="192"/>
      <c r="P208" s="192"/>
      <c r="Q208" s="192"/>
      <c r="R208" s="115"/>
      <c r="T208" s="116"/>
      <c r="W208" s="117">
        <f>SUM(W209:W218)</f>
        <v>16.574919000000001</v>
      </c>
      <c r="Y208" s="117">
        <f>SUM(Y209:Y218)</f>
        <v>4.0163492099999996</v>
      </c>
      <c r="AA208" s="118">
        <f>SUM(AA209:AA218)</f>
        <v>0</v>
      </c>
      <c r="AR208" s="119" t="s">
        <v>75</v>
      </c>
      <c r="AT208" s="120" t="s">
        <v>69</v>
      </c>
      <c r="AU208" s="120" t="s">
        <v>75</v>
      </c>
      <c r="AY208" s="119" t="s">
        <v>142</v>
      </c>
      <c r="BK208" s="121">
        <f>SUM(BK209:BK218)</f>
        <v>0</v>
      </c>
    </row>
    <row r="209" spans="2:65" s="1" customFormat="1" ht="22.5" customHeight="1">
      <c r="B209" s="123"/>
      <c r="C209" s="124" t="s">
        <v>288</v>
      </c>
      <c r="D209" s="124" t="s">
        <v>143</v>
      </c>
      <c r="E209" s="125" t="s">
        <v>289</v>
      </c>
      <c r="F209" s="198" t="s">
        <v>290</v>
      </c>
      <c r="G209" s="198"/>
      <c r="H209" s="198"/>
      <c r="I209" s="198"/>
      <c r="J209" s="126" t="s">
        <v>153</v>
      </c>
      <c r="K209" s="127">
        <v>1.56</v>
      </c>
      <c r="L209" s="199">
        <v>0</v>
      </c>
      <c r="M209" s="199"/>
      <c r="N209" s="199">
        <f>ROUND(L209*K209,2)</f>
        <v>0</v>
      </c>
      <c r="O209" s="199"/>
      <c r="P209" s="199"/>
      <c r="Q209" s="199"/>
      <c r="R209" s="128"/>
      <c r="T209" s="129" t="s">
        <v>5</v>
      </c>
      <c r="U209" s="38" t="s">
        <v>35</v>
      </c>
      <c r="V209" s="130">
        <v>1.448</v>
      </c>
      <c r="W209" s="130">
        <f>V209*K209</f>
        <v>2.25888</v>
      </c>
      <c r="X209" s="130">
        <v>2.4533999999999998</v>
      </c>
      <c r="Y209" s="130">
        <f>X209*K209</f>
        <v>3.8273039999999998</v>
      </c>
      <c r="Z209" s="130">
        <v>0</v>
      </c>
      <c r="AA209" s="131">
        <f>Z209*K209</f>
        <v>0</v>
      </c>
      <c r="AR209" s="19" t="s">
        <v>147</v>
      </c>
      <c r="AT209" s="19" t="s">
        <v>143</v>
      </c>
      <c r="AU209" s="19" t="s">
        <v>86</v>
      </c>
      <c r="AY209" s="19" t="s">
        <v>142</v>
      </c>
      <c r="BE209" s="132">
        <f>IF(U209="základní",N209,0)</f>
        <v>0</v>
      </c>
      <c r="BF209" s="132">
        <f>IF(U209="snížená",N209,0)</f>
        <v>0</v>
      </c>
      <c r="BG209" s="132">
        <f>IF(U209="zákl. přenesená",N209,0)</f>
        <v>0</v>
      </c>
      <c r="BH209" s="132">
        <f>IF(U209="sníž. přenesená",N209,0)</f>
        <v>0</v>
      </c>
      <c r="BI209" s="132">
        <f>IF(U209="nulová",N209,0)</f>
        <v>0</v>
      </c>
      <c r="BJ209" s="19" t="s">
        <v>75</v>
      </c>
      <c r="BK209" s="132">
        <f>ROUND(L209*K209,2)</f>
        <v>0</v>
      </c>
      <c r="BL209" s="19" t="s">
        <v>147</v>
      </c>
      <c r="BM209" s="19" t="s">
        <v>291</v>
      </c>
    </row>
    <row r="210" spans="2:65" s="10" customFormat="1" ht="22.5" customHeight="1">
      <c r="B210" s="133"/>
      <c r="E210" s="134" t="s">
        <v>5</v>
      </c>
      <c r="F210" s="200" t="s">
        <v>292</v>
      </c>
      <c r="G210" s="201"/>
      <c r="H210" s="201"/>
      <c r="I210" s="201"/>
      <c r="K210" s="135">
        <v>1.56</v>
      </c>
      <c r="R210" s="136"/>
      <c r="T210" s="137"/>
      <c r="AA210" s="138"/>
      <c r="AT210" s="134" t="s">
        <v>150</v>
      </c>
      <c r="AU210" s="134" t="s">
        <v>86</v>
      </c>
      <c r="AV210" s="10" t="s">
        <v>86</v>
      </c>
      <c r="AW210" s="10" t="s">
        <v>28</v>
      </c>
      <c r="AX210" s="10" t="s">
        <v>75</v>
      </c>
      <c r="AY210" s="134" t="s">
        <v>142</v>
      </c>
    </row>
    <row r="211" spans="2:65" s="1" customFormat="1" ht="22.5" customHeight="1">
      <c r="B211" s="123"/>
      <c r="C211" s="124" t="s">
        <v>293</v>
      </c>
      <c r="D211" s="124" t="s">
        <v>143</v>
      </c>
      <c r="E211" s="125" t="s">
        <v>294</v>
      </c>
      <c r="F211" s="198" t="s">
        <v>295</v>
      </c>
      <c r="G211" s="198"/>
      <c r="H211" s="198"/>
      <c r="I211" s="198"/>
      <c r="J211" s="126" t="s">
        <v>146</v>
      </c>
      <c r="K211" s="127">
        <v>10.263</v>
      </c>
      <c r="L211" s="199">
        <v>0</v>
      </c>
      <c r="M211" s="199"/>
      <c r="N211" s="199">
        <f>ROUND(L211*K211,2)</f>
        <v>0</v>
      </c>
      <c r="O211" s="199"/>
      <c r="P211" s="199"/>
      <c r="Q211" s="199"/>
      <c r="R211" s="128"/>
      <c r="T211" s="129" t="s">
        <v>5</v>
      </c>
      <c r="U211" s="38" t="s">
        <v>35</v>
      </c>
      <c r="V211" s="130">
        <v>0.68100000000000005</v>
      </c>
      <c r="W211" s="130">
        <f>V211*K211</f>
        <v>6.9891030000000001</v>
      </c>
      <c r="X211" s="130">
        <v>5.1900000000000002E-3</v>
      </c>
      <c r="Y211" s="130">
        <f>X211*K211</f>
        <v>5.3264970000000002E-2</v>
      </c>
      <c r="Z211" s="130">
        <v>0</v>
      </c>
      <c r="AA211" s="131">
        <f>Z211*K211</f>
        <v>0</v>
      </c>
      <c r="AR211" s="19" t="s">
        <v>147</v>
      </c>
      <c r="AT211" s="19" t="s">
        <v>143</v>
      </c>
      <c r="AU211" s="19" t="s">
        <v>86</v>
      </c>
      <c r="AY211" s="19" t="s">
        <v>142</v>
      </c>
      <c r="BE211" s="132">
        <f>IF(U211="základní",N211,0)</f>
        <v>0</v>
      </c>
      <c r="BF211" s="132">
        <f>IF(U211="snížená",N211,0)</f>
        <v>0</v>
      </c>
      <c r="BG211" s="132">
        <f>IF(U211="zákl. přenesená",N211,0)</f>
        <v>0</v>
      </c>
      <c r="BH211" s="132">
        <f>IF(U211="sníž. přenesená",N211,0)</f>
        <v>0</v>
      </c>
      <c r="BI211" s="132">
        <f>IF(U211="nulová",N211,0)</f>
        <v>0</v>
      </c>
      <c r="BJ211" s="19" t="s">
        <v>75</v>
      </c>
      <c r="BK211" s="132">
        <f>ROUND(L211*K211,2)</f>
        <v>0</v>
      </c>
      <c r="BL211" s="19" t="s">
        <v>147</v>
      </c>
      <c r="BM211" s="19" t="s">
        <v>296</v>
      </c>
    </row>
    <row r="212" spans="2:65" s="10" customFormat="1" ht="22.5" customHeight="1">
      <c r="B212" s="133"/>
      <c r="E212" s="134" t="s">
        <v>5</v>
      </c>
      <c r="F212" s="200" t="s">
        <v>297</v>
      </c>
      <c r="G212" s="201"/>
      <c r="H212" s="201"/>
      <c r="I212" s="201"/>
      <c r="K212" s="135">
        <v>10.263</v>
      </c>
      <c r="R212" s="136"/>
      <c r="T212" s="137"/>
      <c r="AA212" s="138"/>
      <c r="AT212" s="134" t="s">
        <v>150</v>
      </c>
      <c r="AU212" s="134" t="s">
        <v>86</v>
      </c>
      <c r="AV212" s="10" t="s">
        <v>86</v>
      </c>
      <c r="AW212" s="10" t="s">
        <v>28</v>
      </c>
      <c r="AX212" s="10" t="s">
        <v>75</v>
      </c>
      <c r="AY212" s="134" t="s">
        <v>142</v>
      </c>
    </row>
    <row r="213" spans="2:65" s="1" customFormat="1" ht="22.5" customHeight="1">
      <c r="B213" s="123"/>
      <c r="C213" s="124" t="s">
        <v>298</v>
      </c>
      <c r="D213" s="124" t="s">
        <v>143</v>
      </c>
      <c r="E213" s="125" t="s">
        <v>299</v>
      </c>
      <c r="F213" s="198" t="s">
        <v>300</v>
      </c>
      <c r="G213" s="198"/>
      <c r="H213" s="198"/>
      <c r="I213" s="198"/>
      <c r="J213" s="126" t="s">
        <v>146</v>
      </c>
      <c r="K213" s="127">
        <v>10.263</v>
      </c>
      <c r="L213" s="199">
        <v>0</v>
      </c>
      <c r="M213" s="199"/>
      <c r="N213" s="199">
        <f>ROUND(L213*K213,2)</f>
        <v>0</v>
      </c>
      <c r="O213" s="199"/>
      <c r="P213" s="199"/>
      <c r="Q213" s="199"/>
      <c r="R213" s="128"/>
      <c r="T213" s="129" t="s">
        <v>5</v>
      </c>
      <c r="U213" s="38" t="s">
        <v>35</v>
      </c>
      <c r="V213" s="130">
        <v>0.24</v>
      </c>
      <c r="W213" s="130">
        <f>V213*K213</f>
        <v>2.46312</v>
      </c>
      <c r="X213" s="130">
        <v>0</v>
      </c>
      <c r="Y213" s="130">
        <f>X213*K213</f>
        <v>0</v>
      </c>
      <c r="Z213" s="130">
        <v>0</v>
      </c>
      <c r="AA213" s="131">
        <f>Z213*K213</f>
        <v>0</v>
      </c>
      <c r="AR213" s="19" t="s">
        <v>147</v>
      </c>
      <c r="AT213" s="19" t="s">
        <v>143</v>
      </c>
      <c r="AU213" s="19" t="s">
        <v>86</v>
      </c>
      <c r="AY213" s="19" t="s">
        <v>142</v>
      </c>
      <c r="BE213" s="132">
        <f>IF(U213="základní",N213,0)</f>
        <v>0</v>
      </c>
      <c r="BF213" s="132">
        <f>IF(U213="snížená",N213,0)</f>
        <v>0</v>
      </c>
      <c r="BG213" s="132">
        <f>IF(U213="zákl. přenesená",N213,0)</f>
        <v>0</v>
      </c>
      <c r="BH213" s="132">
        <f>IF(U213="sníž. přenesená",N213,0)</f>
        <v>0</v>
      </c>
      <c r="BI213" s="132">
        <f>IF(U213="nulová",N213,0)</f>
        <v>0</v>
      </c>
      <c r="BJ213" s="19" t="s">
        <v>75</v>
      </c>
      <c r="BK213" s="132">
        <f>ROUND(L213*K213,2)</f>
        <v>0</v>
      </c>
      <c r="BL213" s="19" t="s">
        <v>147</v>
      </c>
      <c r="BM213" s="19" t="s">
        <v>301</v>
      </c>
    </row>
    <row r="214" spans="2:65" s="10" customFormat="1" ht="22.5" customHeight="1">
      <c r="B214" s="133"/>
      <c r="E214" s="134" t="s">
        <v>5</v>
      </c>
      <c r="F214" s="200" t="s">
        <v>297</v>
      </c>
      <c r="G214" s="201"/>
      <c r="H214" s="201"/>
      <c r="I214" s="201"/>
      <c r="K214" s="135">
        <v>10.263</v>
      </c>
      <c r="R214" s="136"/>
      <c r="T214" s="137"/>
      <c r="AA214" s="138"/>
      <c r="AT214" s="134" t="s">
        <v>150</v>
      </c>
      <c r="AU214" s="134" t="s">
        <v>86</v>
      </c>
      <c r="AV214" s="10" t="s">
        <v>86</v>
      </c>
      <c r="AW214" s="10" t="s">
        <v>28</v>
      </c>
      <c r="AX214" s="10" t="s">
        <v>75</v>
      </c>
      <c r="AY214" s="134" t="s">
        <v>142</v>
      </c>
    </row>
    <row r="215" spans="2:65" s="1" customFormat="1" ht="31.5" customHeight="1">
      <c r="B215" s="123"/>
      <c r="C215" s="124" t="s">
        <v>302</v>
      </c>
      <c r="D215" s="124" t="s">
        <v>143</v>
      </c>
      <c r="E215" s="125" t="s">
        <v>303</v>
      </c>
      <c r="F215" s="198" t="s">
        <v>304</v>
      </c>
      <c r="G215" s="198"/>
      <c r="H215" s="198"/>
      <c r="I215" s="198"/>
      <c r="J215" s="126" t="s">
        <v>222</v>
      </c>
      <c r="K215" s="127">
        <v>0.129</v>
      </c>
      <c r="L215" s="199">
        <v>0</v>
      </c>
      <c r="M215" s="199"/>
      <c r="N215" s="199">
        <f>ROUND(L215*K215,2)</f>
        <v>0</v>
      </c>
      <c r="O215" s="199"/>
      <c r="P215" s="199"/>
      <c r="Q215" s="199"/>
      <c r="R215" s="128"/>
      <c r="T215" s="129" t="s">
        <v>5</v>
      </c>
      <c r="U215" s="38" t="s">
        <v>35</v>
      </c>
      <c r="V215" s="130">
        <v>37.704000000000001</v>
      </c>
      <c r="W215" s="130">
        <f>V215*K215</f>
        <v>4.8638159999999999</v>
      </c>
      <c r="X215" s="130">
        <v>1.0525599999999999</v>
      </c>
      <c r="Y215" s="130">
        <f>X215*K215</f>
        <v>0.13578024</v>
      </c>
      <c r="Z215" s="130">
        <v>0</v>
      </c>
      <c r="AA215" s="131">
        <f>Z215*K215</f>
        <v>0</v>
      </c>
      <c r="AR215" s="19" t="s">
        <v>147</v>
      </c>
      <c r="AT215" s="19" t="s">
        <v>143</v>
      </c>
      <c r="AU215" s="19" t="s">
        <v>86</v>
      </c>
      <c r="AY215" s="19" t="s">
        <v>142</v>
      </c>
      <c r="BE215" s="132">
        <f>IF(U215="základní",N215,0)</f>
        <v>0</v>
      </c>
      <c r="BF215" s="132">
        <f>IF(U215="snížená",N215,0)</f>
        <v>0</v>
      </c>
      <c r="BG215" s="132">
        <f>IF(U215="zákl. přenesená",N215,0)</f>
        <v>0</v>
      </c>
      <c r="BH215" s="132">
        <f>IF(U215="sníž. přenesená",N215,0)</f>
        <v>0</v>
      </c>
      <c r="BI215" s="132">
        <f>IF(U215="nulová",N215,0)</f>
        <v>0</v>
      </c>
      <c r="BJ215" s="19" t="s">
        <v>75</v>
      </c>
      <c r="BK215" s="132">
        <f>ROUND(L215*K215,2)</f>
        <v>0</v>
      </c>
      <c r="BL215" s="19" t="s">
        <v>147</v>
      </c>
      <c r="BM215" s="19" t="s">
        <v>305</v>
      </c>
    </row>
    <row r="216" spans="2:65" s="10" customFormat="1" ht="22.5" customHeight="1">
      <c r="B216" s="133"/>
      <c r="E216" s="134" t="s">
        <v>5</v>
      </c>
      <c r="F216" s="200" t="s">
        <v>306</v>
      </c>
      <c r="G216" s="201"/>
      <c r="H216" s="201"/>
      <c r="I216" s="201"/>
      <c r="K216" s="135">
        <v>9.7000000000000003E-2</v>
      </c>
      <c r="R216" s="136"/>
      <c r="T216" s="137"/>
      <c r="AA216" s="138"/>
      <c r="AT216" s="134" t="s">
        <v>150</v>
      </c>
      <c r="AU216" s="134" t="s">
        <v>86</v>
      </c>
      <c r="AV216" s="10" t="s">
        <v>86</v>
      </c>
      <c r="AW216" s="10" t="s">
        <v>28</v>
      </c>
      <c r="AX216" s="10" t="s">
        <v>70</v>
      </c>
      <c r="AY216" s="134" t="s">
        <v>142</v>
      </c>
    </row>
    <row r="217" spans="2:65" s="10" customFormat="1" ht="31.5" customHeight="1">
      <c r="B217" s="133"/>
      <c r="E217" s="134" t="s">
        <v>5</v>
      </c>
      <c r="F217" s="204" t="s">
        <v>307</v>
      </c>
      <c r="G217" s="205"/>
      <c r="H217" s="205"/>
      <c r="I217" s="205"/>
      <c r="K217" s="135">
        <v>3.2000000000000001E-2</v>
      </c>
      <c r="R217" s="136"/>
      <c r="T217" s="137"/>
      <c r="AA217" s="138"/>
      <c r="AT217" s="134" t="s">
        <v>150</v>
      </c>
      <c r="AU217" s="134" t="s">
        <v>86</v>
      </c>
      <c r="AV217" s="10" t="s">
        <v>86</v>
      </c>
      <c r="AW217" s="10" t="s">
        <v>28</v>
      </c>
      <c r="AX217" s="10" t="s">
        <v>70</v>
      </c>
      <c r="AY217" s="134" t="s">
        <v>142</v>
      </c>
    </row>
    <row r="218" spans="2:65" s="11" customFormat="1" ht="22.5" customHeight="1">
      <c r="B218" s="139"/>
      <c r="E218" s="140" t="s">
        <v>5</v>
      </c>
      <c r="F218" s="206" t="s">
        <v>176</v>
      </c>
      <c r="G218" s="207"/>
      <c r="H218" s="207"/>
      <c r="I218" s="207"/>
      <c r="K218" s="141">
        <v>0.129</v>
      </c>
      <c r="R218" s="142"/>
      <c r="T218" s="143"/>
      <c r="AA218" s="144"/>
      <c r="AT218" s="145" t="s">
        <v>150</v>
      </c>
      <c r="AU218" s="145" t="s">
        <v>86</v>
      </c>
      <c r="AV218" s="11" t="s">
        <v>147</v>
      </c>
      <c r="AW218" s="11" t="s">
        <v>28</v>
      </c>
      <c r="AX218" s="11" t="s">
        <v>75</v>
      </c>
      <c r="AY218" s="145" t="s">
        <v>142</v>
      </c>
    </row>
    <row r="219" spans="2:65" s="9" customFormat="1" ht="29.85" customHeight="1">
      <c r="B219" s="113"/>
      <c r="D219" s="122" t="s">
        <v>100</v>
      </c>
      <c r="E219" s="122"/>
      <c r="F219" s="122"/>
      <c r="G219" s="122"/>
      <c r="H219" s="122"/>
      <c r="I219" s="122"/>
      <c r="J219" s="122"/>
      <c r="K219" s="122"/>
      <c r="L219" s="122"/>
      <c r="M219" s="122"/>
      <c r="N219" s="208">
        <f>BK219</f>
        <v>0</v>
      </c>
      <c r="O219" s="209"/>
      <c r="P219" s="209"/>
      <c r="Q219" s="209"/>
      <c r="R219" s="115"/>
      <c r="T219" s="116"/>
      <c r="W219" s="117">
        <f>W220+W227</f>
        <v>38.002256000000003</v>
      </c>
      <c r="Y219" s="117">
        <f>Y220+Y227</f>
        <v>13.252185600000001</v>
      </c>
      <c r="AA219" s="118">
        <f>AA220+AA227</f>
        <v>0</v>
      </c>
      <c r="AR219" s="119" t="s">
        <v>75</v>
      </c>
      <c r="AT219" s="120" t="s">
        <v>69</v>
      </c>
      <c r="AU219" s="120" t="s">
        <v>75</v>
      </c>
      <c r="AY219" s="119" t="s">
        <v>142</v>
      </c>
      <c r="BK219" s="121">
        <f>BK220+BK227</f>
        <v>0</v>
      </c>
    </row>
    <row r="220" spans="2:65" s="9" customFormat="1" ht="14.85" customHeight="1">
      <c r="B220" s="113"/>
      <c r="D220" s="122" t="s">
        <v>101</v>
      </c>
      <c r="E220" s="122"/>
      <c r="F220" s="122"/>
      <c r="G220" s="122"/>
      <c r="H220" s="122"/>
      <c r="I220" s="122"/>
      <c r="J220" s="122"/>
      <c r="K220" s="122"/>
      <c r="L220" s="122"/>
      <c r="M220" s="122"/>
      <c r="N220" s="191">
        <f>BK220</f>
        <v>0</v>
      </c>
      <c r="O220" s="192"/>
      <c r="P220" s="192"/>
      <c r="Q220" s="192"/>
      <c r="R220" s="115"/>
      <c r="T220" s="116"/>
      <c r="W220" s="117">
        <f>SUM(W221:W226)</f>
        <v>6.186992</v>
      </c>
      <c r="Y220" s="117">
        <f>SUM(Y221:Y226)</f>
        <v>0.2060448</v>
      </c>
      <c r="AA220" s="118">
        <f>SUM(AA221:AA226)</f>
        <v>0</v>
      </c>
      <c r="AR220" s="119" t="s">
        <v>75</v>
      </c>
      <c r="AT220" s="120" t="s">
        <v>69</v>
      </c>
      <c r="AU220" s="120" t="s">
        <v>86</v>
      </c>
      <c r="AY220" s="119" t="s">
        <v>142</v>
      </c>
      <c r="BK220" s="121">
        <f>SUM(BK221:BK226)</f>
        <v>0</v>
      </c>
    </row>
    <row r="221" spans="2:65" s="1" customFormat="1" ht="31.5" customHeight="1">
      <c r="B221" s="123"/>
      <c r="C221" s="124" t="s">
        <v>308</v>
      </c>
      <c r="D221" s="124" t="s">
        <v>143</v>
      </c>
      <c r="E221" s="125" t="s">
        <v>309</v>
      </c>
      <c r="F221" s="198" t="s">
        <v>310</v>
      </c>
      <c r="G221" s="198"/>
      <c r="H221" s="198"/>
      <c r="I221" s="198"/>
      <c r="J221" s="126" t="s">
        <v>258</v>
      </c>
      <c r="K221" s="127">
        <v>1</v>
      </c>
      <c r="L221" s="199">
        <v>0</v>
      </c>
      <c r="M221" s="199"/>
      <c r="N221" s="199">
        <f>ROUND(L221*K221,2)</f>
        <v>0</v>
      </c>
      <c r="O221" s="199"/>
      <c r="P221" s="199"/>
      <c r="Q221" s="199"/>
      <c r="R221" s="128"/>
      <c r="T221" s="129" t="s">
        <v>5</v>
      </c>
      <c r="U221" s="38" t="s">
        <v>35</v>
      </c>
      <c r="V221" s="130">
        <v>2.431</v>
      </c>
      <c r="W221" s="130">
        <f>V221*K221</f>
        <v>2.431</v>
      </c>
      <c r="X221" s="130">
        <v>0.1575</v>
      </c>
      <c r="Y221" s="130">
        <f>X221*K221</f>
        <v>0.1575</v>
      </c>
      <c r="Z221" s="130">
        <v>0</v>
      </c>
      <c r="AA221" s="131">
        <f>Z221*K221</f>
        <v>0</v>
      </c>
      <c r="AR221" s="19" t="s">
        <v>147</v>
      </c>
      <c r="AT221" s="19" t="s">
        <v>143</v>
      </c>
      <c r="AU221" s="19" t="s">
        <v>156</v>
      </c>
      <c r="AY221" s="19" t="s">
        <v>142</v>
      </c>
      <c r="BE221" s="132">
        <f>IF(U221="základní",N221,0)</f>
        <v>0</v>
      </c>
      <c r="BF221" s="132">
        <f>IF(U221="snížená",N221,0)</f>
        <v>0</v>
      </c>
      <c r="BG221" s="132">
        <f>IF(U221="zákl. přenesená",N221,0)</f>
        <v>0</v>
      </c>
      <c r="BH221" s="132">
        <f>IF(U221="sníž. přenesená",N221,0)</f>
        <v>0</v>
      </c>
      <c r="BI221" s="132">
        <f>IF(U221="nulová",N221,0)</f>
        <v>0</v>
      </c>
      <c r="BJ221" s="19" t="s">
        <v>75</v>
      </c>
      <c r="BK221" s="132">
        <f>ROUND(L221*K221,2)</f>
        <v>0</v>
      </c>
      <c r="BL221" s="19" t="s">
        <v>147</v>
      </c>
      <c r="BM221" s="19" t="s">
        <v>311</v>
      </c>
    </row>
    <row r="222" spans="2:65" s="10" customFormat="1" ht="22.5" customHeight="1">
      <c r="B222" s="133"/>
      <c r="E222" s="134" t="s">
        <v>5</v>
      </c>
      <c r="F222" s="200" t="s">
        <v>312</v>
      </c>
      <c r="G222" s="201"/>
      <c r="H222" s="201"/>
      <c r="I222" s="201"/>
      <c r="K222" s="135">
        <v>1</v>
      </c>
      <c r="R222" s="136"/>
      <c r="T222" s="137"/>
      <c r="AA222" s="138"/>
      <c r="AT222" s="134" t="s">
        <v>150</v>
      </c>
      <c r="AU222" s="134" t="s">
        <v>156</v>
      </c>
      <c r="AV222" s="10" t="s">
        <v>86</v>
      </c>
      <c r="AW222" s="10" t="s">
        <v>28</v>
      </c>
      <c r="AX222" s="10" t="s">
        <v>75</v>
      </c>
      <c r="AY222" s="134" t="s">
        <v>142</v>
      </c>
    </row>
    <row r="223" spans="2:65" s="1" customFormat="1" ht="22.5" customHeight="1">
      <c r="B223" s="123"/>
      <c r="C223" s="124" t="s">
        <v>313</v>
      </c>
      <c r="D223" s="124" t="s">
        <v>143</v>
      </c>
      <c r="E223" s="125" t="s">
        <v>314</v>
      </c>
      <c r="F223" s="198" t="s">
        <v>315</v>
      </c>
      <c r="G223" s="198"/>
      <c r="H223" s="198"/>
      <c r="I223" s="198"/>
      <c r="J223" s="126" t="s">
        <v>146</v>
      </c>
      <c r="K223" s="127">
        <v>0.92300000000000004</v>
      </c>
      <c r="L223" s="199">
        <v>0</v>
      </c>
      <c r="M223" s="199"/>
      <c r="N223" s="199">
        <f>ROUND(L223*K223,2)</f>
        <v>0</v>
      </c>
      <c r="O223" s="199"/>
      <c r="P223" s="199"/>
      <c r="Q223" s="199"/>
      <c r="R223" s="128"/>
      <c r="T223" s="129" t="s">
        <v>5</v>
      </c>
      <c r="U223" s="38" t="s">
        <v>35</v>
      </c>
      <c r="V223" s="130">
        <v>1.6040000000000001</v>
      </c>
      <c r="W223" s="130">
        <f>V223*K223</f>
        <v>1.4804920000000001</v>
      </c>
      <c r="X223" s="130">
        <v>4.2599999999999999E-2</v>
      </c>
      <c r="Y223" s="130">
        <f>X223*K223</f>
        <v>3.9319800000000002E-2</v>
      </c>
      <c r="Z223" s="130">
        <v>0</v>
      </c>
      <c r="AA223" s="131">
        <f>Z223*K223</f>
        <v>0</v>
      </c>
      <c r="AR223" s="19" t="s">
        <v>147</v>
      </c>
      <c r="AT223" s="19" t="s">
        <v>143</v>
      </c>
      <c r="AU223" s="19" t="s">
        <v>156</v>
      </c>
      <c r="AY223" s="19" t="s">
        <v>142</v>
      </c>
      <c r="BE223" s="132">
        <f>IF(U223="základní",N223,0)</f>
        <v>0</v>
      </c>
      <c r="BF223" s="132">
        <f>IF(U223="snížená",N223,0)</f>
        <v>0</v>
      </c>
      <c r="BG223" s="132">
        <f>IF(U223="zákl. přenesená",N223,0)</f>
        <v>0</v>
      </c>
      <c r="BH223" s="132">
        <f>IF(U223="sníž. přenesená",N223,0)</f>
        <v>0</v>
      </c>
      <c r="BI223" s="132">
        <f>IF(U223="nulová",N223,0)</f>
        <v>0</v>
      </c>
      <c r="BJ223" s="19" t="s">
        <v>75</v>
      </c>
      <c r="BK223" s="132">
        <f>ROUND(L223*K223,2)</f>
        <v>0</v>
      </c>
      <c r="BL223" s="19" t="s">
        <v>147</v>
      </c>
      <c r="BM223" s="19" t="s">
        <v>316</v>
      </c>
    </row>
    <row r="224" spans="2:65" s="10" customFormat="1" ht="22.5" customHeight="1">
      <c r="B224" s="133"/>
      <c r="E224" s="134" t="s">
        <v>5</v>
      </c>
      <c r="F224" s="200" t="s">
        <v>317</v>
      </c>
      <c r="G224" s="201"/>
      <c r="H224" s="201"/>
      <c r="I224" s="201"/>
      <c r="K224" s="135">
        <v>0.92300000000000004</v>
      </c>
      <c r="R224" s="136"/>
      <c r="T224" s="137"/>
      <c r="AA224" s="138"/>
      <c r="AT224" s="134" t="s">
        <v>150</v>
      </c>
      <c r="AU224" s="134" t="s">
        <v>156</v>
      </c>
      <c r="AV224" s="10" t="s">
        <v>86</v>
      </c>
      <c r="AW224" s="10" t="s">
        <v>28</v>
      </c>
      <c r="AX224" s="10" t="s">
        <v>75</v>
      </c>
      <c r="AY224" s="134" t="s">
        <v>142</v>
      </c>
    </row>
    <row r="225" spans="2:65" s="1" customFormat="1" ht="31.5" customHeight="1">
      <c r="B225" s="123"/>
      <c r="C225" s="124" t="s">
        <v>318</v>
      </c>
      <c r="D225" s="124" t="s">
        <v>143</v>
      </c>
      <c r="E225" s="125" t="s">
        <v>319</v>
      </c>
      <c r="F225" s="198" t="s">
        <v>320</v>
      </c>
      <c r="G225" s="198"/>
      <c r="H225" s="198"/>
      <c r="I225" s="198"/>
      <c r="J225" s="126" t="s">
        <v>321</v>
      </c>
      <c r="K225" s="127">
        <v>6.15</v>
      </c>
      <c r="L225" s="199">
        <v>0</v>
      </c>
      <c r="M225" s="199"/>
      <c r="N225" s="199">
        <f>ROUND(L225*K225,2)</f>
        <v>0</v>
      </c>
      <c r="O225" s="199"/>
      <c r="P225" s="199"/>
      <c r="Q225" s="199"/>
      <c r="R225" s="128"/>
      <c r="T225" s="129" t="s">
        <v>5</v>
      </c>
      <c r="U225" s="38" t="s">
        <v>35</v>
      </c>
      <c r="V225" s="130">
        <v>0.37</v>
      </c>
      <c r="W225" s="130">
        <f>V225*K225</f>
        <v>2.2755000000000001</v>
      </c>
      <c r="X225" s="130">
        <v>1.5E-3</v>
      </c>
      <c r="Y225" s="130">
        <f>X225*K225</f>
        <v>9.2250000000000006E-3</v>
      </c>
      <c r="Z225" s="130">
        <v>0</v>
      </c>
      <c r="AA225" s="131">
        <f>Z225*K225</f>
        <v>0</v>
      </c>
      <c r="AR225" s="19" t="s">
        <v>147</v>
      </c>
      <c r="AT225" s="19" t="s">
        <v>143</v>
      </c>
      <c r="AU225" s="19" t="s">
        <v>156</v>
      </c>
      <c r="AY225" s="19" t="s">
        <v>142</v>
      </c>
      <c r="BE225" s="132">
        <f>IF(U225="základní",N225,0)</f>
        <v>0</v>
      </c>
      <c r="BF225" s="132">
        <f>IF(U225="snížená",N225,0)</f>
        <v>0</v>
      </c>
      <c r="BG225" s="132">
        <f>IF(U225="zákl. přenesená",N225,0)</f>
        <v>0</v>
      </c>
      <c r="BH225" s="132">
        <f>IF(U225="sníž. přenesená",N225,0)</f>
        <v>0</v>
      </c>
      <c r="BI225" s="132">
        <f>IF(U225="nulová",N225,0)</f>
        <v>0</v>
      </c>
      <c r="BJ225" s="19" t="s">
        <v>75</v>
      </c>
      <c r="BK225" s="132">
        <f>ROUND(L225*K225,2)</f>
        <v>0</v>
      </c>
      <c r="BL225" s="19" t="s">
        <v>147</v>
      </c>
      <c r="BM225" s="19" t="s">
        <v>322</v>
      </c>
    </row>
    <row r="226" spans="2:65" s="10" customFormat="1" ht="22.5" customHeight="1">
      <c r="B226" s="133"/>
      <c r="E226" s="134" t="s">
        <v>5</v>
      </c>
      <c r="F226" s="200" t="s">
        <v>323</v>
      </c>
      <c r="G226" s="201"/>
      <c r="H226" s="201"/>
      <c r="I226" s="201"/>
      <c r="K226" s="135">
        <v>6.15</v>
      </c>
      <c r="R226" s="136"/>
      <c r="T226" s="137"/>
      <c r="AA226" s="138"/>
      <c r="AT226" s="134" t="s">
        <v>150</v>
      </c>
      <c r="AU226" s="134" t="s">
        <v>156</v>
      </c>
      <c r="AV226" s="10" t="s">
        <v>86</v>
      </c>
      <c r="AW226" s="10" t="s">
        <v>28</v>
      </c>
      <c r="AX226" s="10" t="s">
        <v>75</v>
      </c>
      <c r="AY226" s="134" t="s">
        <v>142</v>
      </c>
    </row>
    <row r="227" spans="2:65" s="9" customFormat="1" ht="22.35" customHeight="1">
      <c r="B227" s="113"/>
      <c r="D227" s="122" t="s">
        <v>102</v>
      </c>
      <c r="E227" s="122"/>
      <c r="F227" s="122"/>
      <c r="G227" s="122"/>
      <c r="H227" s="122"/>
      <c r="I227" s="122"/>
      <c r="J227" s="122"/>
      <c r="K227" s="122"/>
      <c r="L227" s="122"/>
      <c r="M227" s="122"/>
      <c r="N227" s="191">
        <f>BK227</f>
        <v>0</v>
      </c>
      <c r="O227" s="192"/>
      <c r="P227" s="192"/>
      <c r="Q227" s="192"/>
      <c r="R227" s="115"/>
      <c r="T227" s="116"/>
      <c r="W227" s="117">
        <f>SUM(W228:W229)</f>
        <v>31.815264000000003</v>
      </c>
      <c r="Y227" s="117">
        <f>SUM(Y228:Y229)</f>
        <v>13.0461408</v>
      </c>
      <c r="AA227" s="118">
        <f>SUM(AA228:AA229)</f>
        <v>0</v>
      </c>
      <c r="AR227" s="119" t="s">
        <v>75</v>
      </c>
      <c r="AT227" s="120" t="s">
        <v>69</v>
      </c>
      <c r="AU227" s="120" t="s">
        <v>86</v>
      </c>
      <c r="AY227" s="119" t="s">
        <v>142</v>
      </c>
      <c r="BK227" s="121">
        <f>SUM(BK228:BK229)</f>
        <v>0</v>
      </c>
    </row>
    <row r="228" spans="2:65" s="1" customFormat="1" ht="31.5" customHeight="1">
      <c r="B228" s="123"/>
      <c r="C228" s="124" t="s">
        <v>324</v>
      </c>
      <c r="D228" s="124" t="s">
        <v>143</v>
      </c>
      <c r="E228" s="125" t="s">
        <v>325</v>
      </c>
      <c r="F228" s="198" t="s">
        <v>326</v>
      </c>
      <c r="G228" s="198"/>
      <c r="H228" s="198"/>
      <c r="I228" s="198"/>
      <c r="J228" s="126" t="s">
        <v>146</v>
      </c>
      <c r="K228" s="127">
        <v>94.128</v>
      </c>
      <c r="L228" s="199">
        <v>0</v>
      </c>
      <c r="M228" s="199"/>
      <c r="N228" s="199">
        <f>ROUND(L228*K228,2)</f>
        <v>0</v>
      </c>
      <c r="O228" s="199"/>
      <c r="P228" s="199"/>
      <c r="Q228" s="199"/>
      <c r="R228" s="128"/>
      <c r="T228" s="129" t="s">
        <v>5</v>
      </c>
      <c r="U228" s="38" t="s">
        <v>35</v>
      </c>
      <c r="V228" s="130">
        <v>0.33800000000000002</v>
      </c>
      <c r="W228" s="130">
        <f>V228*K228</f>
        <v>31.815264000000003</v>
      </c>
      <c r="X228" s="130">
        <v>0.1386</v>
      </c>
      <c r="Y228" s="130">
        <f>X228*K228</f>
        <v>13.0461408</v>
      </c>
      <c r="Z228" s="130">
        <v>0</v>
      </c>
      <c r="AA228" s="131">
        <f>Z228*K228</f>
        <v>0</v>
      </c>
      <c r="AR228" s="19" t="s">
        <v>147</v>
      </c>
      <c r="AT228" s="19" t="s">
        <v>143</v>
      </c>
      <c r="AU228" s="19" t="s">
        <v>156</v>
      </c>
      <c r="AY228" s="19" t="s">
        <v>142</v>
      </c>
      <c r="BE228" s="132">
        <f>IF(U228="základní",N228,0)</f>
        <v>0</v>
      </c>
      <c r="BF228" s="132">
        <f>IF(U228="snížená",N228,0)</f>
        <v>0</v>
      </c>
      <c r="BG228" s="132">
        <f>IF(U228="zákl. přenesená",N228,0)</f>
        <v>0</v>
      </c>
      <c r="BH228" s="132">
        <f>IF(U228="sníž. přenesená",N228,0)</f>
        <v>0</v>
      </c>
      <c r="BI228" s="132">
        <f>IF(U228="nulová",N228,0)</f>
        <v>0</v>
      </c>
      <c r="BJ228" s="19" t="s">
        <v>75</v>
      </c>
      <c r="BK228" s="132">
        <f>ROUND(L228*K228,2)</f>
        <v>0</v>
      </c>
      <c r="BL228" s="19" t="s">
        <v>147</v>
      </c>
      <c r="BM228" s="19" t="s">
        <v>327</v>
      </c>
    </row>
    <row r="229" spans="2:65" s="10" customFormat="1" ht="22.5" customHeight="1">
      <c r="B229" s="133"/>
      <c r="E229" s="134" t="s">
        <v>5</v>
      </c>
      <c r="F229" s="200" t="s">
        <v>328</v>
      </c>
      <c r="G229" s="201"/>
      <c r="H229" s="201"/>
      <c r="I229" s="201"/>
      <c r="K229" s="135">
        <v>94.128</v>
      </c>
      <c r="R229" s="136"/>
      <c r="T229" s="137"/>
      <c r="AA229" s="138"/>
      <c r="AT229" s="134" t="s">
        <v>150</v>
      </c>
      <c r="AU229" s="134" t="s">
        <v>156</v>
      </c>
      <c r="AV229" s="10" t="s">
        <v>86</v>
      </c>
      <c r="AW229" s="10" t="s">
        <v>28</v>
      </c>
      <c r="AX229" s="10" t="s">
        <v>75</v>
      </c>
      <c r="AY229" s="134" t="s">
        <v>142</v>
      </c>
    </row>
    <row r="230" spans="2:65" s="9" customFormat="1" ht="29.85" customHeight="1">
      <c r="B230" s="113"/>
      <c r="D230" s="122" t="s">
        <v>103</v>
      </c>
      <c r="E230" s="122"/>
      <c r="F230" s="122"/>
      <c r="G230" s="122"/>
      <c r="H230" s="122"/>
      <c r="I230" s="122"/>
      <c r="J230" s="122"/>
      <c r="K230" s="122"/>
      <c r="L230" s="122"/>
      <c r="M230" s="122"/>
      <c r="N230" s="191">
        <f>BK230</f>
        <v>0</v>
      </c>
      <c r="O230" s="192"/>
      <c r="P230" s="192"/>
      <c r="Q230" s="192"/>
      <c r="R230" s="115"/>
      <c r="T230" s="116"/>
      <c r="W230" s="117">
        <f>SUM(W231:W234)</f>
        <v>2.476</v>
      </c>
      <c r="Y230" s="117">
        <f>SUM(Y231:Y234)</f>
        <v>0.57415000000000005</v>
      </c>
      <c r="AA230" s="118">
        <f>SUM(AA231:AA234)</f>
        <v>0</v>
      </c>
      <c r="AR230" s="119" t="s">
        <v>75</v>
      </c>
      <c r="AT230" s="120" t="s">
        <v>69</v>
      </c>
      <c r="AU230" s="120" t="s">
        <v>75</v>
      </c>
      <c r="AY230" s="119" t="s">
        <v>142</v>
      </c>
      <c r="BK230" s="121">
        <f>SUM(BK231:BK234)</f>
        <v>0</v>
      </c>
    </row>
    <row r="231" spans="2:65" s="1" customFormat="1" ht="31.5" customHeight="1">
      <c r="B231" s="123"/>
      <c r="C231" s="124" t="s">
        <v>329</v>
      </c>
      <c r="D231" s="124" t="s">
        <v>143</v>
      </c>
      <c r="E231" s="125" t="s">
        <v>330</v>
      </c>
      <c r="F231" s="198" t="s">
        <v>331</v>
      </c>
      <c r="G231" s="198"/>
      <c r="H231" s="198"/>
      <c r="I231" s="198"/>
      <c r="J231" s="126" t="s">
        <v>258</v>
      </c>
      <c r="K231" s="127">
        <v>1</v>
      </c>
      <c r="L231" s="199">
        <v>0</v>
      </c>
      <c r="M231" s="199"/>
      <c r="N231" s="199">
        <f>ROUND(L231*K231,2)</f>
        <v>0</v>
      </c>
      <c r="O231" s="199"/>
      <c r="P231" s="199"/>
      <c r="Q231" s="199"/>
      <c r="R231" s="128"/>
      <c r="T231" s="129" t="s">
        <v>5</v>
      </c>
      <c r="U231" s="38" t="s">
        <v>35</v>
      </c>
      <c r="V231" s="130">
        <v>1.6639999999999999</v>
      </c>
      <c r="W231" s="130">
        <f>V231*K231</f>
        <v>1.6639999999999999</v>
      </c>
      <c r="X231" s="130">
        <v>1.1469999999999999E-2</v>
      </c>
      <c r="Y231" s="130">
        <f>X231*K231</f>
        <v>1.1469999999999999E-2</v>
      </c>
      <c r="Z231" s="130">
        <v>0</v>
      </c>
      <c r="AA231" s="131">
        <f>Z231*K231</f>
        <v>0</v>
      </c>
      <c r="AR231" s="19" t="s">
        <v>147</v>
      </c>
      <c r="AT231" s="19" t="s">
        <v>143</v>
      </c>
      <c r="AU231" s="19" t="s">
        <v>86</v>
      </c>
      <c r="AY231" s="19" t="s">
        <v>142</v>
      </c>
      <c r="BE231" s="132">
        <f>IF(U231="základní",N231,0)</f>
        <v>0</v>
      </c>
      <c r="BF231" s="132">
        <f>IF(U231="snížená",N231,0)</f>
        <v>0</v>
      </c>
      <c r="BG231" s="132">
        <f>IF(U231="zákl. přenesená",N231,0)</f>
        <v>0</v>
      </c>
      <c r="BH231" s="132">
        <f>IF(U231="sníž. přenesená",N231,0)</f>
        <v>0</v>
      </c>
      <c r="BI231" s="132">
        <f>IF(U231="nulová",N231,0)</f>
        <v>0</v>
      </c>
      <c r="BJ231" s="19" t="s">
        <v>75</v>
      </c>
      <c r="BK231" s="132">
        <f>ROUND(L231*K231,2)</f>
        <v>0</v>
      </c>
      <c r="BL231" s="19" t="s">
        <v>147</v>
      </c>
      <c r="BM231" s="19" t="s">
        <v>332</v>
      </c>
    </row>
    <row r="232" spans="2:65" s="1" customFormat="1" ht="31.5" customHeight="1">
      <c r="B232" s="123"/>
      <c r="C232" s="146" t="s">
        <v>333</v>
      </c>
      <c r="D232" s="146" t="s">
        <v>255</v>
      </c>
      <c r="E232" s="147" t="s">
        <v>334</v>
      </c>
      <c r="F232" s="202" t="s">
        <v>335</v>
      </c>
      <c r="G232" s="202"/>
      <c r="H232" s="202"/>
      <c r="I232" s="202"/>
      <c r="J232" s="148" t="s">
        <v>258</v>
      </c>
      <c r="K232" s="149">
        <v>1</v>
      </c>
      <c r="L232" s="203">
        <v>0</v>
      </c>
      <c r="M232" s="203"/>
      <c r="N232" s="203">
        <f>ROUND(L232*K232,2)</f>
        <v>0</v>
      </c>
      <c r="O232" s="199"/>
      <c r="P232" s="199"/>
      <c r="Q232" s="199"/>
      <c r="R232" s="128"/>
      <c r="T232" s="129" t="s">
        <v>5</v>
      </c>
      <c r="U232" s="38" t="s">
        <v>35</v>
      </c>
      <c r="V232" s="130">
        <v>0</v>
      </c>
      <c r="W232" s="130">
        <f>V232*K232</f>
        <v>0</v>
      </c>
      <c r="X232" s="130">
        <v>0.39600000000000002</v>
      </c>
      <c r="Y232" s="130">
        <f>X232*K232</f>
        <v>0.39600000000000002</v>
      </c>
      <c r="Z232" s="130">
        <v>0</v>
      </c>
      <c r="AA232" s="131">
        <f>Z232*K232</f>
        <v>0</v>
      </c>
      <c r="AR232" s="19" t="s">
        <v>181</v>
      </c>
      <c r="AT232" s="19" t="s">
        <v>255</v>
      </c>
      <c r="AU232" s="19" t="s">
        <v>86</v>
      </c>
      <c r="AY232" s="19" t="s">
        <v>142</v>
      </c>
      <c r="BE232" s="132">
        <f>IF(U232="základní",N232,0)</f>
        <v>0</v>
      </c>
      <c r="BF232" s="132">
        <f>IF(U232="snížená",N232,0)</f>
        <v>0</v>
      </c>
      <c r="BG232" s="132">
        <f>IF(U232="zákl. přenesená",N232,0)</f>
        <v>0</v>
      </c>
      <c r="BH232" s="132">
        <f>IF(U232="sníž. přenesená",N232,0)</f>
        <v>0</v>
      </c>
      <c r="BI232" s="132">
        <f>IF(U232="nulová",N232,0)</f>
        <v>0</v>
      </c>
      <c r="BJ232" s="19" t="s">
        <v>75</v>
      </c>
      <c r="BK232" s="132">
        <f>ROUND(L232*K232,2)</f>
        <v>0</v>
      </c>
      <c r="BL232" s="19" t="s">
        <v>147</v>
      </c>
      <c r="BM232" s="19" t="s">
        <v>336</v>
      </c>
    </row>
    <row r="233" spans="2:65" s="1" customFormat="1" ht="31.5" customHeight="1">
      <c r="B233" s="123"/>
      <c r="C233" s="124" t="s">
        <v>337</v>
      </c>
      <c r="D233" s="124" t="s">
        <v>143</v>
      </c>
      <c r="E233" s="125" t="s">
        <v>338</v>
      </c>
      <c r="F233" s="198" t="s">
        <v>339</v>
      </c>
      <c r="G233" s="198"/>
      <c r="H233" s="198"/>
      <c r="I233" s="198"/>
      <c r="J233" s="126" t="s">
        <v>258</v>
      </c>
      <c r="K233" s="127">
        <v>1</v>
      </c>
      <c r="L233" s="199">
        <v>0</v>
      </c>
      <c r="M233" s="199"/>
      <c r="N233" s="199">
        <f>ROUND(L233*K233,2)</f>
        <v>0</v>
      </c>
      <c r="O233" s="199"/>
      <c r="P233" s="199"/>
      <c r="Q233" s="199"/>
      <c r="R233" s="128"/>
      <c r="T233" s="129" t="s">
        <v>5</v>
      </c>
      <c r="U233" s="38" t="s">
        <v>35</v>
      </c>
      <c r="V233" s="130">
        <v>0.81200000000000006</v>
      </c>
      <c r="W233" s="130">
        <f>V233*K233</f>
        <v>0.81200000000000006</v>
      </c>
      <c r="X233" s="130">
        <v>4.6800000000000001E-3</v>
      </c>
      <c r="Y233" s="130">
        <f>X233*K233</f>
        <v>4.6800000000000001E-3</v>
      </c>
      <c r="Z233" s="130">
        <v>0</v>
      </c>
      <c r="AA233" s="131">
        <f>Z233*K233</f>
        <v>0</v>
      </c>
      <c r="AR233" s="19" t="s">
        <v>147</v>
      </c>
      <c r="AT233" s="19" t="s">
        <v>143</v>
      </c>
      <c r="AU233" s="19" t="s">
        <v>86</v>
      </c>
      <c r="AY233" s="19" t="s">
        <v>142</v>
      </c>
      <c r="BE233" s="132">
        <f>IF(U233="základní",N233,0)</f>
        <v>0</v>
      </c>
      <c r="BF233" s="132">
        <f>IF(U233="snížená",N233,0)</f>
        <v>0</v>
      </c>
      <c r="BG233" s="132">
        <f>IF(U233="zákl. přenesená",N233,0)</f>
        <v>0</v>
      </c>
      <c r="BH233" s="132">
        <f>IF(U233="sníž. přenesená",N233,0)</f>
        <v>0</v>
      </c>
      <c r="BI233" s="132">
        <f>IF(U233="nulová",N233,0)</f>
        <v>0</v>
      </c>
      <c r="BJ233" s="19" t="s">
        <v>75</v>
      </c>
      <c r="BK233" s="132">
        <f>ROUND(L233*K233,2)</f>
        <v>0</v>
      </c>
      <c r="BL233" s="19" t="s">
        <v>147</v>
      </c>
      <c r="BM233" s="19" t="s">
        <v>340</v>
      </c>
    </row>
    <row r="234" spans="2:65" s="1" customFormat="1" ht="22.5" customHeight="1">
      <c r="B234" s="123"/>
      <c r="C234" s="146" t="s">
        <v>341</v>
      </c>
      <c r="D234" s="146" t="s">
        <v>255</v>
      </c>
      <c r="E234" s="147" t="s">
        <v>342</v>
      </c>
      <c r="F234" s="202" t="s">
        <v>343</v>
      </c>
      <c r="G234" s="202"/>
      <c r="H234" s="202"/>
      <c r="I234" s="202"/>
      <c r="J234" s="148" t="s">
        <v>258</v>
      </c>
      <c r="K234" s="149">
        <v>1</v>
      </c>
      <c r="L234" s="203">
        <v>0</v>
      </c>
      <c r="M234" s="203"/>
      <c r="N234" s="203">
        <f>ROUND(L234*K234,2)</f>
        <v>0</v>
      </c>
      <c r="O234" s="199"/>
      <c r="P234" s="199"/>
      <c r="Q234" s="199"/>
      <c r="R234" s="128"/>
      <c r="T234" s="129" t="s">
        <v>5</v>
      </c>
      <c r="U234" s="38" t="s">
        <v>35</v>
      </c>
      <c r="V234" s="130">
        <v>0</v>
      </c>
      <c r="W234" s="130">
        <f>V234*K234</f>
        <v>0</v>
      </c>
      <c r="X234" s="130">
        <v>0.16200000000000001</v>
      </c>
      <c r="Y234" s="130">
        <f>X234*K234</f>
        <v>0.16200000000000001</v>
      </c>
      <c r="Z234" s="130">
        <v>0</v>
      </c>
      <c r="AA234" s="131">
        <f>Z234*K234</f>
        <v>0</v>
      </c>
      <c r="AR234" s="19" t="s">
        <v>181</v>
      </c>
      <c r="AT234" s="19" t="s">
        <v>255</v>
      </c>
      <c r="AU234" s="19" t="s">
        <v>86</v>
      </c>
      <c r="AY234" s="19" t="s">
        <v>142</v>
      </c>
      <c r="BE234" s="132">
        <f>IF(U234="základní",N234,0)</f>
        <v>0</v>
      </c>
      <c r="BF234" s="132">
        <f>IF(U234="snížená",N234,0)</f>
        <v>0</v>
      </c>
      <c r="BG234" s="132">
        <f>IF(U234="zákl. přenesená",N234,0)</f>
        <v>0</v>
      </c>
      <c r="BH234" s="132">
        <f>IF(U234="sníž. přenesená",N234,0)</f>
        <v>0</v>
      </c>
      <c r="BI234" s="132">
        <f>IF(U234="nulová",N234,0)</f>
        <v>0</v>
      </c>
      <c r="BJ234" s="19" t="s">
        <v>75</v>
      </c>
      <c r="BK234" s="132">
        <f>ROUND(L234*K234,2)</f>
        <v>0</v>
      </c>
      <c r="BL234" s="19" t="s">
        <v>147</v>
      </c>
      <c r="BM234" s="19" t="s">
        <v>344</v>
      </c>
    </row>
    <row r="235" spans="2:65" s="9" customFormat="1" ht="29.85" customHeight="1">
      <c r="B235" s="113"/>
      <c r="D235" s="122" t="s">
        <v>104</v>
      </c>
      <c r="E235" s="122"/>
      <c r="F235" s="122"/>
      <c r="G235" s="122"/>
      <c r="H235" s="122"/>
      <c r="I235" s="122"/>
      <c r="J235" s="122"/>
      <c r="K235" s="122"/>
      <c r="L235" s="122"/>
      <c r="M235" s="122"/>
      <c r="N235" s="193">
        <f>BK235</f>
        <v>0</v>
      </c>
      <c r="O235" s="194"/>
      <c r="P235" s="194"/>
      <c r="Q235" s="194"/>
      <c r="R235" s="115"/>
      <c r="T235" s="116"/>
      <c r="W235" s="117">
        <f>SUM(W236:W252)</f>
        <v>74.138435000000015</v>
      </c>
      <c r="Y235" s="117">
        <f>SUM(Y236:Y252)</f>
        <v>1.6481759999999998E-2</v>
      </c>
      <c r="AA235" s="118">
        <f>SUM(AA236:AA252)</f>
        <v>1.0897399999999999</v>
      </c>
      <c r="AR235" s="119" t="s">
        <v>75</v>
      </c>
      <c r="AT235" s="120" t="s">
        <v>69</v>
      </c>
      <c r="AU235" s="120" t="s">
        <v>75</v>
      </c>
      <c r="AY235" s="119" t="s">
        <v>142</v>
      </c>
      <c r="BK235" s="121">
        <f>SUM(BK236:BK252)</f>
        <v>0</v>
      </c>
    </row>
    <row r="236" spans="2:65" s="1" customFormat="1" ht="44.25" customHeight="1">
      <c r="B236" s="123"/>
      <c r="C236" s="124" t="s">
        <v>345</v>
      </c>
      <c r="D236" s="124" t="s">
        <v>143</v>
      </c>
      <c r="E236" s="125" t="s">
        <v>346</v>
      </c>
      <c r="F236" s="198" t="s">
        <v>347</v>
      </c>
      <c r="G236" s="198"/>
      <c r="H236" s="198"/>
      <c r="I236" s="198"/>
      <c r="J236" s="126" t="s">
        <v>146</v>
      </c>
      <c r="K236" s="127">
        <v>96.76</v>
      </c>
      <c r="L236" s="199">
        <v>0</v>
      </c>
      <c r="M236" s="199"/>
      <c r="N236" s="199">
        <f>ROUND(L236*K236,2)</f>
        <v>0</v>
      </c>
      <c r="O236" s="199"/>
      <c r="P236" s="199"/>
      <c r="Q236" s="199"/>
      <c r="R236" s="128"/>
      <c r="T236" s="129" t="s">
        <v>5</v>
      </c>
      <c r="U236" s="38" t="s">
        <v>35</v>
      </c>
      <c r="V236" s="130">
        <v>0.154</v>
      </c>
      <c r="W236" s="130">
        <f>V236*K236</f>
        <v>14.90104</v>
      </c>
      <c r="X236" s="130">
        <v>0</v>
      </c>
      <c r="Y236" s="130">
        <f>X236*K236</f>
        <v>0</v>
      </c>
      <c r="Z236" s="130">
        <v>0</v>
      </c>
      <c r="AA236" s="131">
        <f>Z236*K236</f>
        <v>0</v>
      </c>
      <c r="AR236" s="19" t="s">
        <v>147</v>
      </c>
      <c r="AT236" s="19" t="s">
        <v>143</v>
      </c>
      <c r="AU236" s="19" t="s">
        <v>86</v>
      </c>
      <c r="AY236" s="19" t="s">
        <v>142</v>
      </c>
      <c r="BE236" s="132">
        <f>IF(U236="základní",N236,0)</f>
        <v>0</v>
      </c>
      <c r="BF236" s="132">
        <f>IF(U236="snížená",N236,0)</f>
        <v>0</v>
      </c>
      <c r="BG236" s="132">
        <f>IF(U236="zákl. přenesená",N236,0)</f>
        <v>0</v>
      </c>
      <c r="BH236" s="132">
        <f>IF(U236="sníž. přenesená",N236,0)</f>
        <v>0</v>
      </c>
      <c r="BI236" s="132">
        <f>IF(U236="nulová",N236,0)</f>
        <v>0</v>
      </c>
      <c r="BJ236" s="19" t="s">
        <v>75</v>
      </c>
      <c r="BK236" s="132">
        <f>ROUND(L236*K236,2)</f>
        <v>0</v>
      </c>
      <c r="BL236" s="19" t="s">
        <v>147</v>
      </c>
      <c r="BM236" s="19" t="s">
        <v>348</v>
      </c>
    </row>
    <row r="237" spans="2:65" s="10" customFormat="1" ht="22.5" customHeight="1">
      <c r="B237" s="133"/>
      <c r="E237" s="134" t="s">
        <v>5</v>
      </c>
      <c r="F237" s="200" t="s">
        <v>349</v>
      </c>
      <c r="G237" s="201"/>
      <c r="H237" s="201"/>
      <c r="I237" s="201"/>
      <c r="K237" s="135">
        <v>96.76</v>
      </c>
      <c r="R237" s="136"/>
      <c r="T237" s="137"/>
      <c r="AA237" s="138"/>
      <c r="AT237" s="134" t="s">
        <v>150</v>
      </c>
      <c r="AU237" s="134" t="s">
        <v>86</v>
      </c>
      <c r="AV237" s="10" t="s">
        <v>86</v>
      </c>
      <c r="AW237" s="10" t="s">
        <v>28</v>
      </c>
      <c r="AX237" s="10" t="s">
        <v>75</v>
      </c>
      <c r="AY237" s="134" t="s">
        <v>142</v>
      </c>
    </row>
    <row r="238" spans="2:65" s="1" customFormat="1" ht="44.25" customHeight="1">
      <c r="B238" s="123"/>
      <c r="C238" s="124" t="s">
        <v>350</v>
      </c>
      <c r="D238" s="124" t="s">
        <v>143</v>
      </c>
      <c r="E238" s="125" t="s">
        <v>351</v>
      </c>
      <c r="F238" s="198" t="s">
        <v>352</v>
      </c>
      <c r="G238" s="198"/>
      <c r="H238" s="198"/>
      <c r="I238" s="198"/>
      <c r="J238" s="126" t="s">
        <v>146</v>
      </c>
      <c r="K238" s="127">
        <v>1935.2</v>
      </c>
      <c r="L238" s="199">
        <v>0</v>
      </c>
      <c r="M238" s="199"/>
      <c r="N238" s="199">
        <f>ROUND(L238*K238,2)</f>
        <v>0</v>
      </c>
      <c r="O238" s="199"/>
      <c r="P238" s="199"/>
      <c r="Q238" s="199"/>
      <c r="R238" s="128"/>
      <c r="T238" s="129" t="s">
        <v>5</v>
      </c>
      <c r="U238" s="38" t="s">
        <v>35</v>
      </c>
      <c r="V238" s="130">
        <v>0</v>
      </c>
      <c r="W238" s="130">
        <f>V238*K238</f>
        <v>0</v>
      </c>
      <c r="X238" s="130">
        <v>0</v>
      </c>
      <c r="Y238" s="130">
        <f>X238*K238</f>
        <v>0</v>
      </c>
      <c r="Z238" s="130">
        <v>0</v>
      </c>
      <c r="AA238" s="131">
        <f>Z238*K238</f>
        <v>0</v>
      </c>
      <c r="AR238" s="19" t="s">
        <v>147</v>
      </c>
      <c r="AT238" s="19" t="s">
        <v>143</v>
      </c>
      <c r="AU238" s="19" t="s">
        <v>86</v>
      </c>
      <c r="AY238" s="19" t="s">
        <v>142</v>
      </c>
      <c r="BE238" s="132">
        <f>IF(U238="základní",N238,0)</f>
        <v>0</v>
      </c>
      <c r="BF238" s="132">
        <f>IF(U238="snížená",N238,0)</f>
        <v>0</v>
      </c>
      <c r="BG238" s="132">
        <f>IF(U238="zákl. přenesená",N238,0)</f>
        <v>0</v>
      </c>
      <c r="BH238" s="132">
        <f>IF(U238="sníž. přenesená",N238,0)</f>
        <v>0</v>
      </c>
      <c r="BI238" s="132">
        <f>IF(U238="nulová",N238,0)</f>
        <v>0</v>
      </c>
      <c r="BJ238" s="19" t="s">
        <v>75</v>
      </c>
      <c r="BK238" s="132">
        <f>ROUND(L238*K238,2)</f>
        <v>0</v>
      </c>
      <c r="BL238" s="19" t="s">
        <v>147</v>
      </c>
      <c r="BM238" s="19" t="s">
        <v>353</v>
      </c>
    </row>
    <row r="239" spans="2:65" s="10" customFormat="1" ht="22.5" customHeight="1">
      <c r="B239" s="133"/>
      <c r="E239" s="134" t="s">
        <v>5</v>
      </c>
      <c r="F239" s="200" t="s">
        <v>354</v>
      </c>
      <c r="G239" s="201"/>
      <c r="H239" s="201"/>
      <c r="I239" s="201"/>
      <c r="K239" s="135">
        <v>1935.2</v>
      </c>
      <c r="R239" s="136"/>
      <c r="T239" s="137"/>
      <c r="AA239" s="138"/>
      <c r="AT239" s="134" t="s">
        <v>150</v>
      </c>
      <c r="AU239" s="134" t="s">
        <v>86</v>
      </c>
      <c r="AV239" s="10" t="s">
        <v>86</v>
      </c>
      <c r="AW239" s="10" t="s">
        <v>28</v>
      </c>
      <c r="AX239" s="10" t="s">
        <v>75</v>
      </c>
      <c r="AY239" s="134" t="s">
        <v>142</v>
      </c>
    </row>
    <row r="240" spans="2:65" s="1" customFormat="1" ht="44.25" customHeight="1">
      <c r="B240" s="123"/>
      <c r="C240" s="124" t="s">
        <v>355</v>
      </c>
      <c r="D240" s="124" t="s">
        <v>143</v>
      </c>
      <c r="E240" s="125" t="s">
        <v>356</v>
      </c>
      <c r="F240" s="198" t="s">
        <v>357</v>
      </c>
      <c r="G240" s="198"/>
      <c r="H240" s="198"/>
      <c r="I240" s="198"/>
      <c r="J240" s="126" t="s">
        <v>146</v>
      </c>
      <c r="K240" s="127">
        <v>96.76</v>
      </c>
      <c r="L240" s="199">
        <v>0</v>
      </c>
      <c r="M240" s="199"/>
      <c r="N240" s="199">
        <f>ROUND(L240*K240,2)</f>
        <v>0</v>
      </c>
      <c r="O240" s="199"/>
      <c r="P240" s="199"/>
      <c r="Q240" s="199"/>
      <c r="R240" s="128"/>
      <c r="T240" s="129" t="s">
        <v>5</v>
      </c>
      <c r="U240" s="38" t="s">
        <v>35</v>
      </c>
      <c r="V240" s="130">
        <v>9.7000000000000003E-2</v>
      </c>
      <c r="W240" s="130">
        <f>V240*K240</f>
        <v>9.385720000000001</v>
      </c>
      <c r="X240" s="130">
        <v>0</v>
      </c>
      <c r="Y240" s="130">
        <f>X240*K240</f>
        <v>0</v>
      </c>
      <c r="Z240" s="130">
        <v>0</v>
      </c>
      <c r="AA240" s="131">
        <f>Z240*K240</f>
        <v>0</v>
      </c>
      <c r="AR240" s="19" t="s">
        <v>147</v>
      </c>
      <c r="AT240" s="19" t="s">
        <v>143</v>
      </c>
      <c r="AU240" s="19" t="s">
        <v>86</v>
      </c>
      <c r="AY240" s="19" t="s">
        <v>142</v>
      </c>
      <c r="BE240" s="132">
        <f>IF(U240="základní",N240,0)</f>
        <v>0</v>
      </c>
      <c r="BF240" s="132">
        <f>IF(U240="snížená",N240,0)</f>
        <v>0</v>
      </c>
      <c r="BG240" s="132">
        <f>IF(U240="zákl. přenesená",N240,0)</f>
        <v>0</v>
      </c>
      <c r="BH240" s="132">
        <f>IF(U240="sníž. přenesená",N240,0)</f>
        <v>0</v>
      </c>
      <c r="BI240" s="132">
        <f>IF(U240="nulová",N240,0)</f>
        <v>0</v>
      </c>
      <c r="BJ240" s="19" t="s">
        <v>75</v>
      </c>
      <c r="BK240" s="132">
        <f>ROUND(L240*K240,2)</f>
        <v>0</v>
      </c>
      <c r="BL240" s="19" t="s">
        <v>147</v>
      </c>
      <c r="BM240" s="19" t="s">
        <v>358</v>
      </c>
    </row>
    <row r="241" spans="2:65" s="10" customFormat="1" ht="22.5" customHeight="1">
      <c r="B241" s="133"/>
      <c r="E241" s="134" t="s">
        <v>5</v>
      </c>
      <c r="F241" s="200" t="s">
        <v>349</v>
      </c>
      <c r="G241" s="201"/>
      <c r="H241" s="201"/>
      <c r="I241" s="201"/>
      <c r="K241" s="135">
        <v>96.76</v>
      </c>
      <c r="R241" s="136"/>
      <c r="T241" s="137"/>
      <c r="AA241" s="138"/>
      <c r="AT241" s="134" t="s">
        <v>150</v>
      </c>
      <c r="AU241" s="134" t="s">
        <v>86</v>
      </c>
      <c r="AV241" s="10" t="s">
        <v>86</v>
      </c>
      <c r="AW241" s="10" t="s">
        <v>28</v>
      </c>
      <c r="AX241" s="10" t="s">
        <v>75</v>
      </c>
      <c r="AY241" s="134" t="s">
        <v>142</v>
      </c>
    </row>
    <row r="242" spans="2:65" s="1" customFormat="1" ht="44.25" customHeight="1">
      <c r="B242" s="123"/>
      <c r="C242" s="124" t="s">
        <v>359</v>
      </c>
      <c r="D242" s="124" t="s">
        <v>143</v>
      </c>
      <c r="E242" s="125" t="s">
        <v>360</v>
      </c>
      <c r="F242" s="198" t="s">
        <v>361</v>
      </c>
      <c r="G242" s="198"/>
      <c r="H242" s="198"/>
      <c r="I242" s="198"/>
      <c r="J242" s="126" t="s">
        <v>146</v>
      </c>
      <c r="K242" s="127">
        <v>94.128</v>
      </c>
      <c r="L242" s="199">
        <v>0</v>
      </c>
      <c r="M242" s="199"/>
      <c r="N242" s="199">
        <f>ROUND(L242*K242,2)</f>
        <v>0</v>
      </c>
      <c r="O242" s="199"/>
      <c r="P242" s="199"/>
      <c r="Q242" s="199"/>
      <c r="R242" s="128"/>
      <c r="T242" s="129" t="s">
        <v>5</v>
      </c>
      <c r="U242" s="38" t="s">
        <v>35</v>
      </c>
      <c r="V242" s="130">
        <v>0.105</v>
      </c>
      <c r="W242" s="130">
        <f>V242*K242</f>
        <v>9.8834400000000002</v>
      </c>
      <c r="X242" s="130">
        <v>1.2999999999999999E-4</v>
      </c>
      <c r="Y242" s="130">
        <f>X242*K242</f>
        <v>1.2236639999999998E-2</v>
      </c>
      <c r="Z242" s="130">
        <v>0</v>
      </c>
      <c r="AA242" s="131">
        <f>Z242*K242</f>
        <v>0</v>
      </c>
      <c r="AR242" s="19" t="s">
        <v>147</v>
      </c>
      <c r="AT242" s="19" t="s">
        <v>143</v>
      </c>
      <c r="AU242" s="19" t="s">
        <v>86</v>
      </c>
      <c r="AY242" s="19" t="s">
        <v>142</v>
      </c>
      <c r="BE242" s="132">
        <f>IF(U242="základní",N242,0)</f>
        <v>0</v>
      </c>
      <c r="BF242" s="132">
        <f>IF(U242="snížená",N242,0)</f>
        <v>0</v>
      </c>
      <c r="BG242" s="132">
        <f>IF(U242="zákl. přenesená",N242,0)</f>
        <v>0</v>
      </c>
      <c r="BH242" s="132">
        <f>IF(U242="sníž. přenesená",N242,0)</f>
        <v>0</v>
      </c>
      <c r="BI242" s="132">
        <f>IF(U242="nulová",N242,0)</f>
        <v>0</v>
      </c>
      <c r="BJ242" s="19" t="s">
        <v>75</v>
      </c>
      <c r="BK242" s="132">
        <f>ROUND(L242*K242,2)</f>
        <v>0</v>
      </c>
      <c r="BL242" s="19" t="s">
        <v>147</v>
      </c>
      <c r="BM242" s="19" t="s">
        <v>362</v>
      </c>
    </row>
    <row r="243" spans="2:65" s="1" customFormat="1" ht="31.5" customHeight="1">
      <c r="B243" s="123"/>
      <c r="C243" s="124" t="s">
        <v>363</v>
      </c>
      <c r="D243" s="124" t="s">
        <v>143</v>
      </c>
      <c r="E243" s="125" t="s">
        <v>364</v>
      </c>
      <c r="F243" s="198" t="s">
        <v>365</v>
      </c>
      <c r="G243" s="198"/>
      <c r="H243" s="198"/>
      <c r="I243" s="198"/>
      <c r="J243" s="126" t="s">
        <v>146</v>
      </c>
      <c r="K243" s="127">
        <v>94.128</v>
      </c>
      <c r="L243" s="199">
        <v>0</v>
      </c>
      <c r="M243" s="199"/>
      <c r="N243" s="199">
        <f>ROUND(L243*K243,2)</f>
        <v>0</v>
      </c>
      <c r="O243" s="199"/>
      <c r="P243" s="199"/>
      <c r="Q243" s="199"/>
      <c r="R243" s="128"/>
      <c r="T243" s="129" t="s">
        <v>5</v>
      </c>
      <c r="U243" s="38" t="s">
        <v>35</v>
      </c>
      <c r="V243" s="130">
        <v>0.308</v>
      </c>
      <c r="W243" s="130">
        <f>V243*K243</f>
        <v>28.991423999999999</v>
      </c>
      <c r="X243" s="130">
        <v>4.0000000000000003E-5</v>
      </c>
      <c r="Y243" s="130">
        <f>X243*K243</f>
        <v>3.7651200000000003E-3</v>
      </c>
      <c r="Z243" s="130">
        <v>0</v>
      </c>
      <c r="AA243" s="131">
        <f>Z243*K243</f>
        <v>0</v>
      </c>
      <c r="AR243" s="19" t="s">
        <v>147</v>
      </c>
      <c r="AT243" s="19" t="s">
        <v>143</v>
      </c>
      <c r="AU243" s="19" t="s">
        <v>86</v>
      </c>
      <c r="AY243" s="19" t="s">
        <v>142</v>
      </c>
      <c r="BE243" s="132">
        <f>IF(U243="základní",N243,0)</f>
        <v>0</v>
      </c>
      <c r="BF243" s="132">
        <f>IF(U243="snížená",N243,0)</f>
        <v>0</v>
      </c>
      <c r="BG243" s="132">
        <f>IF(U243="zákl. přenesená",N243,0)</f>
        <v>0</v>
      </c>
      <c r="BH243" s="132">
        <f>IF(U243="sníž. přenesená",N243,0)</f>
        <v>0</v>
      </c>
      <c r="BI243" s="132">
        <f>IF(U243="nulová",N243,0)</f>
        <v>0</v>
      </c>
      <c r="BJ243" s="19" t="s">
        <v>75</v>
      </c>
      <c r="BK243" s="132">
        <f>ROUND(L243*K243,2)</f>
        <v>0</v>
      </c>
      <c r="BL243" s="19" t="s">
        <v>147</v>
      </c>
      <c r="BM243" s="19" t="s">
        <v>366</v>
      </c>
    </row>
    <row r="244" spans="2:65" s="1" customFormat="1" ht="31.5" customHeight="1">
      <c r="B244" s="123"/>
      <c r="C244" s="124" t="s">
        <v>367</v>
      </c>
      <c r="D244" s="124" t="s">
        <v>143</v>
      </c>
      <c r="E244" s="125" t="s">
        <v>368</v>
      </c>
      <c r="F244" s="198" t="s">
        <v>369</v>
      </c>
      <c r="G244" s="198"/>
      <c r="H244" s="198"/>
      <c r="I244" s="198"/>
      <c r="J244" s="126" t="s">
        <v>258</v>
      </c>
      <c r="K244" s="127">
        <v>12</v>
      </c>
      <c r="L244" s="199">
        <v>0</v>
      </c>
      <c r="M244" s="199"/>
      <c r="N244" s="199">
        <f>ROUND(L244*K244,2)</f>
        <v>0</v>
      </c>
      <c r="O244" s="199"/>
      <c r="P244" s="199"/>
      <c r="Q244" s="199"/>
      <c r="R244" s="128"/>
      <c r="T244" s="129" t="s">
        <v>5</v>
      </c>
      <c r="U244" s="38" t="s">
        <v>35</v>
      </c>
      <c r="V244" s="130">
        <v>0.104</v>
      </c>
      <c r="W244" s="130">
        <f>V244*K244</f>
        <v>1.248</v>
      </c>
      <c r="X244" s="130">
        <v>4.0000000000000003E-5</v>
      </c>
      <c r="Y244" s="130">
        <f>X244*K244</f>
        <v>4.8000000000000007E-4</v>
      </c>
      <c r="Z244" s="130">
        <v>0</v>
      </c>
      <c r="AA244" s="131">
        <f>Z244*K244</f>
        <v>0</v>
      </c>
      <c r="AR244" s="19" t="s">
        <v>147</v>
      </c>
      <c r="AT244" s="19" t="s">
        <v>143</v>
      </c>
      <c r="AU244" s="19" t="s">
        <v>86</v>
      </c>
      <c r="AY244" s="19" t="s">
        <v>142</v>
      </c>
      <c r="BE244" s="132">
        <f>IF(U244="základní",N244,0)</f>
        <v>0</v>
      </c>
      <c r="BF244" s="132">
        <f>IF(U244="snížená",N244,0)</f>
        <v>0</v>
      </c>
      <c r="BG244" s="132">
        <f>IF(U244="zákl. přenesená",N244,0)</f>
        <v>0</v>
      </c>
      <c r="BH244" s="132">
        <f>IF(U244="sníž. přenesená",N244,0)</f>
        <v>0</v>
      </c>
      <c r="BI244" s="132">
        <f>IF(U244="nulová",N244,0)</f>
        <v>0</v>
      </c>
      <c r="BJ244" s="19" t="s">
        <v>75</v>
      </c>
      <c r="BK244" s="132">
        <f>ROUND(L244*K244,2)</f>
        <v>0</v>
      </c>
      <c r="BL244" s="19" t="s">
        <v>147</v>
      </c>
      <c r="BM244" s="19" t="s">
        <v>370</v>
      </c>
    </row>
    <row r="245" spans="2:65" s="10" customFormat="1" ht="22.5" customHeight="1">
      <c r="B245" s="133"/>
      <c r="E245" s="134" t="s">
        <v>5</v>
      </c>
      <c r="F245" s="200" t="s">
        <v>371</v>
      </c>
      <c r="G245" s="201"/>
      <c r="H245" s="201"/>
      <c r="I245" s="201"/>
      <c r="K245" s="135">
        <v>12</v>
      </c>
      <c r="R245" s="136"/>
      <c r="T245" s="137"/>
      <c r="AA245" s="138"/>
      <c r="AT245" s="134" t="s">
        <v>150</v>
      </c>
      <c r="AU245" s="134" t="s">
        <v>86</v>
      </c>
      <c r="AV245" s="10" t="s">
        <v>86</v>
      </c>
      <c r="AW245" s="10" t="s">
        <v>28</v>
      </c>
      <c r="AX245" s="10" t="s">
        <v>75</v>
      </c>
      <c r="AY245" s="134" t="s">
        <v>142</v>
      </c>
    </row>
    <row r="246" spans="2:65" s="1" customFormat="1" ht="22.5" customHeight="1">
      <c r="B246" s="123"/>
      <c r="C246" s="124" t="s">
        <v>372</v>
      </c>
      <c r="D246" s="124" t="s">
        <v>143</v>
      </c>
      <c r="E246" s="125" t="s">
        <v>373</v>
      </c>
      <c r="F246" s="198" t="s">
        <v>374</v>
      </c>
      <c r="G246" s="198"/>
      <c r="H246" s="198"/>
      <c r="I246" s="198"/>
      <c r="J246" s="126" t="s">
        <v>146</v>
      </c>
      <c r="K246" s="127">
        <v>2.16</v>
      </c>
      <c r="L246" s="199">
        <v>0</v>
      </c>
      <c r="M246" s="199"/>
      <c r="N246" s="199">
        <f>ROUND(L246*K246,2)</f>
        <v>0</v>
      </c>
      <c r="O246" s="199"/>
      <c r="P246" s="199"/>
      <c r="Q246" s="199"/>
      <c r="R246" s="128"/>
      <c r="T246" s="129" t="s">
        <v>5</v>
      </c>
      <c r="U246" s="38" t="s">
        <v>35</v>
      </c>
      <c r="V246" s="130">
        <v>0.59</v>
      </c>
      <c r="W246" s="130">
        <f>V246*K246</f>
        <v>1.2744</v>
      </c>
      <c r="X246" s="130">
        <v>0</v>
      </c>
      <c r="Y246" s="130">
        <f>X246*K246</f>
        <v>0</v>
      </c>
      <c r="Z246" s="130">
        <v>5.8999999999999997E-2</v>
      </c>
      <c r="AA246" s="131">
        <f>Z246*K246</f>
        <v>0.12744</v>
      </c>
      <c r="AR246" s="19" t="s">
        <v>147</v>
      </c>
      <c r="AT246" s="19" t="s">
        <v>143</v>
      </c>
      <c r="AU246" s="19" t="s">
        <v>86</v>
      </c>
      <c r="AY246" s="19" t="s">
        <v>142</v>
      </c>
      <c r="BE246" s="132">
        <f>IF(U246="základní",N246,0)</f>
        <v>0</v>
      </c>
      <c r="BF246" s="132">
        <f>IF(U246="snížená",N246,0)</f>
        <v>0</v>
      </c>
      <c r="BG246" s="132">
        <f>IF(U246="zákl. přenesená",N246,0)</f>
        <v>0</v>
      </c>
      <c r="BH246" s="132">
        <f>IF(U246="sníž. přenesená",N246,0)</f>
        <v>0</v>
      </c>
      <c r="BI246" s="132">
        <f>IF(U246="nulová",N246,0)</f>
        <v>0</v>
      </c>
      <c r="BJ246" s="19" t="s">
        <v>75</v>
      </c>
      <c r="BK246" s="132">
        <f>ROUND(L246*K246,2)</f>
        <v>0</v>
      </c>
      <c r="BL246" s="19" t="s">
        <v>147</v>
      </c>
      <c r="BM246" s="19" t="s">
        <v>375</v>
      </c>
    </row>
    <row r="247" spans="2:65" s="10" customFormat="1" ht="22.5" customHeight="1">
      <c r="B247" s="133"/>
      <c r="E247" s="134" t="s">
        <v>5</v>
      </c>
      <c r="F247" s="200" t="s">
        <v>376</v>
      </c>
      <c r="G247" s="201"/>
      <c r="H247" s="201"/>
      <c r="I247" s="201"/>
      <c r="K247" s="135">
        <v>2.16</v>
      </c>
      <c r="R247" s="136"/>
      <c r="T247" s="137"/>
      <c r="AA247" s="138"/>
      <c r="AT247" s="134" t="s">
        <v>150</v>
      </c>
      <c r="AU247" s="134" t="s">
        <v>86</v>
      </c>
      <c r="AV247" s="10" t="s">
        <v>86</v>
      </c>
      <c r="AW247" s="10" t="s">
        <v>28</v>
      </c>
      <c r="AX247" s="10" t="s">
        <v>75</v>
      </c>
      <c r="AY247" s="134" t="s">
        <v>142</v>
      </c>
    </row>
    <row r="248" spans="2:65" s="1" customFormat="1" ht="31.5" customHeight="1">
      <c r="B248" s="123"/>
      <c r="C248" s="124" t="s">
        <v>377</v>
      </c>
      <c r="D248" s="124" t="s">
        <v>143</v>
      </c>
      <c r="E248" s="125" t="s">
        <v>378</v>
      </c>
      <c r="F248" s="198" t="s">
        <v>379</v>
      </c>
      <c r="G248" s="198"/>
      <c r="H248" s="198"/>
      <c r="I248" s="198"/>
      <c r="J248" s="126" t="s">
        <v>146</v>
      </c>
      <c r="K248" s="127">
        <v>1.7250000000000001</v>
      </c>
      <c r="L248" s="199">
        <v>0</v>
      </c>
      <c r="M248" s="199"/>
      <c r="N248" s="199">
        <f>ROUND(L248*K248,2)</f>
        <v>0</v>
      </c>
      <c r="O248" s="199"/>
      <c r="P248" s="199"/>
      <c r="Q248" s="199"/>
      <c r="R248" s="128"/>
      <c r="T248" s="129" t="s">
        <v>5</v>
      </c>
      <c r="U248" s="38" t="s">
        <v>35</v>
      </c>
      <c r="V248" s="130">
        <v>0.47099999999999997</v>
      </c>
      <c r="W248" s="130">
        <f>V248*K248</f>
        <v>0.81247499999999995</v>
      </c>
      <c r="X248" s="130">
        <v>0</v>
      </c>
      <c r="Y248" s="130">
        <f>X248*K248</f>
        <v>0</v>
      </c>
      <c r="Z248" s="130">
        <v>3.7999999999999999E-2</v>
      </c>
      <c r="AA248" s="131">
        <f>Z248*K248</f>
        <v>6.5549999999999997E-2</v>
      </c>
      <c r="AR248" s="19" t="s">
        <v>147</v>
      </c>
      <c r="AT248" s="19" t="s">
        <v>143</v>
      </c>
      <c r="AU248" s="19" t="s">
        <v>86</v>
      </c>
      <c r="AY248" s="19" t="s">
        <v>142</v>
      </c>
      <c r="BE248" s="132">
        <f>IF(U248="základní",N248,0)</f>
        <v>0</v>
      </c>
      <c r="BF248" s="132">
        <f>IF(U248="snížená",N248,0)</f>
        <v>0</v>
      </c>
      <c r="BG248" s="132">
        <f>IF(U248="zákl. přenesená",N248,0)</f>
        <v>0</v>
      </c>
      <c r="BH248" s="132">
        <f>IF(U248="sníž. přenesená",N248,0)</f>
        <v>0</v>
      </c>
      <c r="BI248" s="132">
        <f>IF(U248="nulová",N248,0)</f>
        <v>0</v>
      </c>
      <c r="BJ248" s="19" t="s">
        <v>75</v>
      </c>
      <c r="BK248" s="132">
        <f>ROUND(L248*K248,2)</f>
        <v>0</v>
      </c>
      <c r="BL248" s="19" t="s">
        <v>147</v>
      </c>
      <c r="BM248" s="19" t="s">
        <v>380</v>
      </c>
    </row>
    <row r="249" spans="2:65" s="10" customFormat="1" ht="22.5" customHeight="1">
      <c r="B249" s="133"/>
      <c r="E249" s="134" t="s">
        <v>5</v>
      </c>
      <c r="F249" s="200" t="s">
        <v>381</v>
      </c>
      <c r="G249" s="201"/>
      <c r="H249" s="201"/>
      <c r="I249" s="201"/>
      <c r="K249" s="135">
        <v>1.7250000000000001</v>
      </c>
      <c r="R249" s="136"/>
      <c r="T249" s="137"/>
      <c r="AA249" s="138"/>
      <c r="AT249" s="134" t="s">
        <v>150</v>
      </c>
      <c r="AU249" s="134" t="s">
        <v>86</v>
      </c>
      <c r="AV249" s="10" t="s">
        <v>86</v>
      </c>
      <c r="AW249" s="10" t="s">
        <v>28</v>
      </c>
      <c r="AX249" s="10" t="s">
        <v>75</v>
      </c>
      <c r="AY249" s="134" t="s">
        <v>142</v>
      </c>
    </row>
    <row r="250" spans="2:65" s="1" customFormat="1" ht="31.5" customHeight="1">
      <c r="B250" s="123"/>
      <c r="C250" s="124" t="s">
        <v>382</v>
      </c>
      <c r="D250" s="124" t="s">
        <v>143</v>
      </c>
      <c r="E250" s="125" t="s">
        <v>383</v>
      </c>
      <c r="F250" s="198" t="s">
        <v>384</v>
      </c>
      <c r="G250" s="198"/>
      <c r="H250" s="198"/>
      <c r="I250" s="198"/>
      <c r="J250" s="126" t="s">
        <v>153</v>
      </c>
      <c r="K250" s="127">
        <v>0.46600000000000003</v>
      </c>
      <c r="L250" s="199">
        <v>0</v>
      </c>
      <c r="M250" s="199"/>
      <c r="N250" s="199">
        <f>ROUND(L250*K250,2)</f>
        <v>0</v>
      </c>
      <c r="O250" s="199"/>
      <c r="P250" s="199"/>
      <c r="Q250" s="199"/>
      <c r="R250" s="128"/>
      <c r="T250" s="129" t="s">
        <v>5</v>
      </c>
      <c r="U250" s="38" t="s">
        <v>35</v>
      </c>
      <c r="V250" s="130">
        <v>5.7960000000000003</v>
      </c>
      <c r="W250" s="130">
        <f>V250*K250</f>
        <v>2.7009360000000004</v>
      </c>
      <c r="X250" s="130">
        <v>0</v>
      </c>
      <c r="Y250" s="130">
        <f>X250*K250</f>
        <v>0</v>
      </c>
      <c r="Z250" s="130">
        <v>1.8</v>
      </c>
      <c r="AA250" s="131">
        <f>Z250*K250</f>
        <v>0.8388000000000001</v>
      </c>
      <c r="AR250" s="19" t="s">
        <v>147</v>
      </c>
      <c r="AT250" s="19" t="s">
        <v>143</v>
      </c>
      <c r="AU250" s="19" t="s">
        <v>86</v>
      </c>
      <c r="AY250" s="19" t="s">
        <v>142</v>
      </c>
      <c r="BE250" s="132">
        <f>IF(U250="základní",N250,0)</f>
        <v>0</v>
      </c>
      <c r="BF250" s="132">
        <f>IF(U250="snížená",N250,0)</f>
        <v>0</v>
      </c>
      <c r="BG250" s="132">
        <f>IF(U250="zákl. přenesená",N250,0)</f>
        <v>0</v>
      </c>
      <c r="BH250" s="132">
        <f>IF(U250="sníž. přenesená",N250,0)</f>
        <v>0</v>
      </c>
      <c r="BI250" s="132">
        <f>IF(U250="nulová",N250,0)</f>
        <v>0</v>
      </c>
      <c r="BJ250" s="19" t="s">
        <v>75</v>
      </c>
      <c r="BK250" s="132">
        <f>ROUND(L250*K250,2)</f>
        <v>0</v>
      </c>
      <c r="BL250" s="19" t="s">
        <v>147</v>
      </c>
      <c r="BM250" s="19" t="s">
        <v>385</v>
      </c>
    </row>
    <row r="251" spans="2:65" s="10" customFormat="1" ht="31.5" customHeight="1">
      <c r="B251" s="133"/>
      <c r="E251" s="134" t="s">
        <v>5</v>
      </c>
      <c r="F251" s="200" t="s">
        <v>386</v>
      </c>
      <c r="G251" s="201"/>
      <c r="H251" s="201"/>
      <c r="I251" s="201"/>
      <c r="K251" s="135">
        <v>0.46600000000000003</v>
      </c>
      <c r="R251" s="136"/>
      <c r="T251" s="137"/>
      <c r="AA251" s="138"/>
      <c r="AT251" s="134" t="s">
        <v>150</v>
      </c>
      <c r="AU251" s="134" t="s">
        <v>86</v>
      </c>
      <c r="AV251" s="10" t="s">
        <v>86</v>
      </c>
      <c r="AW251" s="10" t="s">
        <v>28</v>
      </c>
      <c r="AX251" s="10" t="s">
        <v>75</v>
      </c>
      <c r="AY251" s="134" t="s">
        <v>142</v>
      </c>
    </row>
    <row r="252" spans="2:65" s="1" customFormat="1" ht="31.5" customHeight="1">
      <c r="B252" s="123"/>
      <c r="C252" s="124" t="s">
        <v>387</v>
      </c>
      <c r="D252" s="124" t="s">
        <v>143</v>
      </c>
      <c r="E252" s="125" t="s">
        <v>388</v>
      </c>
      <c r="F252" s="198" t="s">
        <v>389</v>
      </c>
      <c r="G252" s="198"/>
      <c r="H252" s="198"/>
      <c r="I252" s="198"/>
      <c r="J252" s="126" t="s">
        <v>321</v>
      </c>
      <c r="K252" s="127">
        <v>3.05</v>
      </c>
      <c r="L252" s="199">
        <v>0</v>
      </c>
      <c r="M252" s="199"/>
      <c r="N252" s="199">
        <f>ROUND(L252*K252,2)</f>
        <v>0</v>
      </c>
      <c r="O252" s="199"/>
      <c r="P252" s="199"/>
      <c r="Q252" s="199"/>
      <c r="R252" s="128"/>
      <c r="T252" s="129" t="s">
        <v>5</v>
      </c>
      <c r="U252" s="38" t="s">
        <v>35</v>
      </c>
      <c r="V252" s="130">
        <v>1.62</v>
      </c>
      <c r="W252" s="130">
        <f>V252*K252</f>
        <v>4.9409999999999998</v>
      </c>
      <c r="X252" s="130">
        <v>0</v>
      </c>
      <c r="Y252" s="130">
        <f>X252*K252</f>
        <v>0</v>
      </c>
      <c r="Z252" s="130">
        <v>1.9E-2</v>
      </c>
      <c r="AA252" s="131">
        <f>Z252*K252</f>
        <v>5.7949999999999995E-2</v>
      </c>
      <c r="AR252" s="19" t="s">
        <v>147</v>
      </c>
      <c r="AT252" s="19" t="s">
        <v>143</v>
      </c>
      <c r="AU252" s="19" t="s">
        <v>86</v>
      </c>
      <c r="AY252" s="19" t="s">
        <v>142</v>
      </c>
      <c r="BE252" s="132">
        <f>IF(U252="základní",N252,0)</f>
        <v>0</v>
      </c>
      <c r="BF252" s="132">
        <f>IF(U252="snížená",N252,0)</f>
        <v>0</v>
      </c>
      <c r="BG252" s="132">
        <f>IF(U252="zákl. přenesená",N252,0)</f>
        <v>0</v>
      </c>
      <c r="BH252" s="132">
        <f>IF(U252="sníž. přenesená",N252,0)</f>
        <v>0</v>
      </c>
      <c r="BI252" s="132">
        <f>IF(U252="nulová",N252,0)</f>
        <v>0</v>
      </c>
      <c r="BJ252" s="19" t="s">
        <v>75</v>
      </c>
      <c r="BK252" s="132">
        <f>ROUND(L252*K252,2)</f>
        <v>0</v>
      </c>
      <c r="BL252" s="19" t="s">
        <v>147</v>
      </c>
      <c r="BM252" s="19" t="s">
        <v>390</v>
      </c>
    </row>
    <row r="253" spans="2:65" s="9" customFormat="1" ht="29.85" customHeight="1">
      <c r="B253" s="113"/>
      <c r="D253" s="122" t="s">
        <v>105</v>
      </c>
      <c r="E253" s="122"/>
      <c r="F253" s="122"/>
      <c r="G253" s="122"/>
      <c r="H253" s="122"/>
      <c r="I253" s="122"/>
      <c r="J253" s="122"/>
      <c r="K253" s="122"/>
      <c r="L253" s="122"/>
      <c r="M253" s="122"/>
      <c r="N253" s="193">
        <f>BK253</f>
        <v>0</v>
      </c>
      <c r="O253" s="194"/>
      <c r="P253" s="194"/>
      <c r="Q253" s="194"/>
      <c r="R253" s="115"/>
      <c r="T253" s="116"/>
      <c r="W253" s="117">
        <f>SUM(W254:W265)</f>
        <v>12.376766</v>
      </c>
      <c r="Y253" s="117">
        <f>SUM(Y254:Y265)</f>
        <v>0</v>
      </c>
      <c r="AA253" s="118">
        <f>SUM(AA254:AA265)</f>
        <v>0</v>
      </c>
      <c r="AR253" s="119" t="s">
        <v>75</v>
      </c>
      <c r="AT253" s="120" t="s">
        <v>69</v>
      </c>
      <c r="AU253" s="120" t="s">
        <v>75</v>
      </c>
      <c r="AY253" s="119" t="s">
        <v>142</v>
      </c>
      <c r="BK253" s="121">
        <f>SUM(BK254:BK265)</f>
        <v>0</v>
      </c>
    </row>
    <row r="254" spans="2:65" s="1" customFormat="1" ht="22.5" customHeight="1">
      <c r="B254" s="123"/>
      <c r="C254" s="124" t="s">
        <v>391</v>
      </c>
      <c r="D254" s="124" t="s">
        <v>143</v>
      </c>
      <c r="E254" s="125" t="s">
        <v>392</v>
      </c>
      <c r="F254" s="198" t="s">
        <v>393</v>
      </c>
      <c r="G254" s="198"/>
      <c r="H254" s="198"/>
      <c r="I254" s="198"/>
      <c r="J254" s="126" t="s">
        <v>222</v>
      </c>
      <c r="K254" s="127">
        <v>31.866</v>
      </c>
      <c r="L254" s="199">
        <v>0</v>
      </c>
      <c r="M254" s="199"/>
      <c r="N254" s="199">
        <f>ROUND(L254*K254,2)</f>
        <v>0</v>
      </c>
      <c r="O254" s="199"/>
      <c r="P254" s="199"/>
      <c r="Q254" s="199"/>
      <c r="R254" s="128"/>
      <c r="T254" s="129" t="s">
        <v>5</v>
      </c>
      <c r="U254" s="38" t="s">
        <v>35</v>
      </c>
      <c r="V254" s="130">
        <v>0.13600000000000001</v>
      </c>
      <c r="W254" s="130">
        <f>V254*K254</f>
        <v>4.3337760000000003</v>
      </c>
      <c r="X254" s="130">
        <v>0</v>
      </c>
      <c r="Y254" s="130">
        <f>X254*K254</f>
        <v>0</v>
      </c>
      <c r="Z254" s="130">
        <v>0</v>
      </c>
      <c r="AA254" s="131">
        <f>Z254*K254</f>
        <v>0</v>
      </c>
      <c r="AR254" s="19" t="s">
        <v>147</v>
      </c>
      <c r="AT254" s="19" t="s">
        <v>143</v>
      </c>
      <c r="AU254" s="19" t="s">
        <v>86</v>
      </c>
      <c r="AY254" s="19" t="s">
        <v>142</v>
      </c>
      <c r="BE254" s="132">
        <f>IF(U254="základní",N254,0)</f>
        <v>0</v>
      </c>
      <c r="BF254" s="132">
        <f>IF(U254="snížená",N254,0)</f>
        <v>0</v>
      </c>
      <c r="BG254" s="132">
        <f>IF(U254="zákl. přenesená",N254,0)</f>
        <v>0</v>
      </c>
      <c r="BH254" s="132">
        <f>IF(U254="sníž. přenesená",N254,0)</f>
        <v>0</v>
      </c>
      <c r="BI254" s="132">
        <f>IF(U254="nulová",N254,0)</f>
        <v>0</v>
      </c>
      <c r="BJ254" s="19" t="s">
        <v>75</v>
      </c>
      <c r="BK254" s="132">
        <f>ROUND(L254*K254,2)</f>
        <v>0</v>
      </c>
      <c r="BL254" s="19" t="s">
        <v>147</v>
      </c>
      <c r="BM254" s="19" t="s">
        <v>394</v>
      </c>
    </row>
    <row r="255" spans="2:65" s="10" customFormat="1" ht="22.5" customHeight="1">
      <c r="B255" s="133"/>
      <c r="E255" s="134" t="s">
        <v>5</v>
      </c>
      <c r="F255" s="200" t="s">
        <v>395</v>
      </c>
      <c r="G255" s="201"/>
      <c r="H255" s="201"/>
      <c r="I255" s="201"/>
      <c r="K255" s="135">
        <v>30.776</v>
      </c>
      <c r="R255" s="136"/>
      <c r="T255" s="137"/>
      <c r="AA255" s="138"/>
      <c r="AT255" s="134" t="s">
        <v>150</v>
      </c>
      <c r="AU255" s="134" t="s">
        <v>86</v>
      </c>
      <c r="AV255" s="10" t="s">
        <v>86</v>
      </c>
      <c r="AW255" s="10" t="s">
        <v>28</v>
      </c>
      <c r="AX255" s="10" t="s">
        <v>70</v>
      </c>
      <c r="AY255" s="134" t="s">
        <v>142</v>
      </c>
    </row>
    <row r="256" spans="2:65" s="10" customFormat="1" ht="22.5" customHeight="1">
      <c r="B256" s="133"/>
      <c r="E256" s="134" t="s">
        <v>5</v>
      </c>
      <c r="F256" s="204" t="s">
        <v>396</v>
      </c>
      <c r="G256" s="205"/>
      <c r="H256" s="205"/>
      <c r="I256" s="205"/>
      <c r="K256" s="135">
        <v>1.0900000000000001</v>
      </c>
      <c r="R256" s="136"/>
      <c r="T256" s="137"/>
      <c r="AA256" s="138"/>
      <c r="AT256" s="134" t="s">
        <v>150</v>
      </c>
      <c r="AU256" s="134" t="s">
        <v>86</v>
      </c>
      <c r="AV256" s="10" t="s">
        <v>86</v>
      </c>
      <c r="AW256" s="10" t="s">
        <v>28</v>
      </c>
      <c r="AX256" s="10" t="s">
        <v>70</v>
      </c>
      <c r="AY256" s="134" t="s">
        <v>142</v>
      </c>
    </row>
    <row r="257" spans="2:65" s="11" customFormat="1" ht="22.5" customHeight="1">
      <c r="B257" s="139"/>
      <c r="E257" s="140" t="s">
        <v>5</v>
      </c>
      <c r="F257" s="206" t="s">
        <v>176</v>
      </c>
      <c r="G257" s="207"/>
      <c r="H257" s="207"/>
      <c r="I257" s="207"/>
      <c r="K257" s="141">
        <v>31.866</v>
      </c>
      <c r="R257" s="142"/>
      <c r="T257" s="143"/>
      <c r="AA257" s="144"/>
      <c r="AT257" s="145" t="s">
        <v>150</v>
      </c>
      <c r="AU257" s="145" t="s">
        <v>86</v>
      </c>
      <c r="AV257" s="11" t="s">
        <v>147</v>
      </c>
      <c r="AW257" s="11" t="s">
        <v>28</v>
      </c>
      <c r="AX257" s="11" t="s">
        <v>75</v>
      </c>
      <c r="AY257" s="145" t="s">
        <v>142</v>
      </c>
    </row>
    <row r="258" spans="2:65" s="1" customFormat="1" ht="31.5" customHeight="1">
      <c r="B258" s="123"/>
      <c r="C258" s="124" t="s">
        <v>397</v>
      </c>
      <c r="D258" s="124" t="s">
        <v>143</v>
      </c>
      <c r="E258" s="125" t="s">
        <v>398</v>
      </c>
      <c r="F258" s="198" t="s">
        <v>399</v>
      </c>
      <c r="G258" s="198"/>
      <c r="H258" s="198"/>
      <c r="I258" s="198"/>
      <c r="J258" s="126" t="s">
        <v>222</v>
      </c>
      <c r="K258" s="127">
        <v>1.0900000000000001</v>
      </c>
      <c r="L258" s="199">
        <v>0</v>
      </c>
      <c r="M258" s="199"/>
      <c r="N258" s="199">
        <f>ROUND(L258*K258,2)</f>
        <v>0</v>
      </c>
      <c r="O258" s="199"/>
      <c r="P258" s="199"/>
      <c r="Q258" s="199"/>
      <c r="R258" s="128"/>
      <c r="T258" s="129" t="s">
        <v>5</v>
      </c>
      <c r="U258" s="38" t="s">
        <v>35</v>
      </c>
      <c r="V258" s="130">
        <v>0.125</v>
      </c>
      <c r="W258" s="130">
        <f>V258*K258</f>
        <v>0.13625000000000001</v>
      </c>
      <c r="X258" s="130">
        <v>0</v>
      </c>
      <c r="Y258" s="130">
        <f>X258*K258</f>
        <v>0</v>
      </c>
      <c r="Z258" s="130">
        <v>0</v>
      </c>
      <c r="AA258" s="131">
        <f>Z258*K258</f>
        <v>0</v>
      </c>
      <c r="AR258" s="19" t="s">
        <v>147</v>
      </c>
      <c r="AT258" s="19" t="s">
        <v>143</v>
      </c>
      <c r="AU258" s="19" t="s">
        <v>86</v>
      </c>
      <c r="AY258" s="19" t="s">
        <v>142</v>
      </c>
      <c r="BE258" s="132">
        <f>IF(U258="základní",N258,0)</f>
        <v>0</v>
      </c>
      <c r="BF258" s="132">
        <f>IF(U258="snížená",N258,0)</f>
        <v>0</v>
      </c>
      <c r="BG258" s="132">
        <f>IF(U258="zákl. přenesená",N258,0)</f>
        <v>0</v>
      </c>
      <c r="BH258" s="132">
        <f>IF(U258="sníž. přenesená",N258,0)</f>
        <v>0</v>
      </c>
      <c r="BI258" s="132">
        <f>IF(U258="nulová",N258,0)</f>
        <v>0</v>
      </c>
      <c r="BJ258" s="19" t="s">
        <v>75</v>
      </c>
      <c r="BK258" s="132">
        <f>ROUND(L258*K258,2)</f>
        <v>0</v>
      </c>
      <c r="BL258" s="19" t="s">
        <v>147</v>
      </c>
      <c r="BM258" s="19" t="s">
        <v>400</v>
      </c>
    </row>
    <row r="259" spans="2:65" s="10" customFormat="1" ht="22.5" customHeight="1">
      <c r="B259" s="133"/>
      <c r="E259" s="134" t="s">
        <v>5</v>
      </c>
      <c r="F259" s="200" t="s">
        <v>396</v>
      </c>
      <c r="G259" s="201"/>
      <c r="H259" s="201"/>
      <c r="I259" s="201"/>
      <c r="K259" s="135">
        <v>1.0900000000000001</v>
      </c>
      <c r="R259" s="136"/>
      <c r="T259" s="137"/>
      <c r="AA259" s="138"/>
      <c r="AT259" s="134" t="s">
        <v>150</v>
      </c>
      <c r="AU259" s="134" t="s">
        <v>86</v>
      </c>
      <c r="AV259" s="10" t="s">
        <v>86</v>
      </c>
      <c r="AW259" s="10" t="s">
        <v>28</v>
      </c>
      <c r="AX259" s="10" t="s">
        <v>75</v>
      </c>
      <c r="AY259" s="134" t="s">
        <v>142</v>
      </c>
    </row>
    <row r="260" spans="2:65" s="1" customFormat="1" ht="31.5" customHeight="1">
      <c r="B260" s="123"/>
      <c r="C260" s="124" t="s">
        <v>401</v>
      </c>
      <c r="D260" s="124" t="s">
        <v>143</v>
      </c>
      <c r="E260" s="125" t="s">
        <v>402</v>
      </c>
      <c r="F260" s="198" t="s">
        <v>403</v>
      </c>
      <c r="G260" s="198"/>
      <c r="H260" s="198"/>
      <c r="I260" s="198"/>
      <c r="J260" s="126" t="s">
        <v>222</v>
      </c>
      <c r="K260" s="127">
        <v>9.81</v>
      </c>
      <c r="L260" s="199">
        <v>0</v>
      </c>
      <c r="M260" s="199"/>
      <c r="N260" s="199">
        <f>ROUND(L260*K260,2)</f>
        <v>0</v>
      </c>
      <c r="O260" s="199"/>
      <c r="P260" s="199"/>
      <c r="Q260" s="199"/>
      <c r="R260" s="128"/>
      <c r="T260" s="129" t="s">
        <v>5</v>
      </c>
      <c r="U260" s="38" t="s">
        <v>35</v>
      </c>
      <c r="V260" s="130">
        <v>6.0000000000000001E-3</v>
      </c>
      <c r="W260" s="130">
        <f>V260*K260</f>
        <v>5.8860000000000003E-2</v>
      </c>
      <c r="X260" s="130">
        <v>0</v>
      </c>
      <c r="Y260" s="130">
        <f>X260*K260</f>
        <v>0</v>
      </c>
      <c r="Z260" s="130">
        <v>0</v>
      </c>
      <c r="AA260" s="131">
        <f>Z260*K260</f>
        <v>0</v>
      </c>
      <c r="AR260" s="19" t="s">
        <v>147</v>
      </c>
      <c r="AT260" s="19" t="s">
        <v>143</v>
      </c>
      <c r="AU260" s="19" t="s">
        <v>86</v>
      </c>
      <c r="AY260" s="19" t="s">
        <v>142</v>
      </c>
      <c r="BE260" s="132">
        <f>IF(U260="základní",N260,0)</f>
        <v>0</v>
      </c>
      <c r="BF260" s="132">
        <f>IF(U260="snížená",N260,0)</f>
        <v>0</v>
      </c>
      <c r="BG260" s="132">
        <f>IF(U260="zákl. přenesená",N260,0)</f>
        <v>0</v>
      </c>
      <c r="BH260" s="132">
        <f>IF(U260="sníž. přenesená",N260,0)</f>
        <v>0</v>
      </c>
      <c r="BI260" s="132">
        <f>IF(U260="nulová",N260,0)</f>
        <v>0</v>
      </c>
      <c r="BJ260" s="19" t="s">
        <v>75</v>
      </c>
      <c r="BK260" s="132">
        <f>ROUND(L260*K260,2)</f>
        <v>0</v>
      </c>
      <c r="BL260" s="19" t="s">
        <v>147</v>
      </c>
      <c r="BM260" s="19" t="s">
        <v>404</v>
      </c>
    </row>
    <row r="261" spans="2:65" s="10" customFormat="1" ht="22.5" customHeight="1">
      <c r="B261" s="133"/>
      <c r="E261" s="134" t="s">
        <v>5</v>
      </c>
      <c r="F261" s="200" t="s">
        <v>405</v>
      </c>
      <c r="G261" s="201"/>
      <c r="H261" s="201"/>
      <c r="I261" s="201"/>
      <c r="K261" s="135">
        <v>9.81</v>
      </c>
      <c r="R261" s="136"/>
      <c r="T261" s="137"/>
      <c r="AA261" s="138"/>
      <c r="AT261" s="134" t="s">
        <v>150</v>
      </c>
      <c r="AU261" s="134" t="s">
        <v>86</v>
      </c>
      <c r="AV261" s="10" t="s">
        <v>86</v>
      </c>
      <c r="AW261" s="10" t="s">
        <v>28</v>
      </c>
      <c r="AX261" s="10" t="s">
        <v>75</v>
      </c>
      <c r="AY261" s="134" t="s">
        <v>142</v>
      </c>
    </row>
    <row r="262" spans="2:65" s="1" customFormat="1" ht="31.5" customHeight="1">
      <c r="B262" s="123"/>
      <c r="C262" s="124" t="s">
        <v>406</v>
      </c>
      <c r="D262" s="124" t="s">
        <v>143</v>
      </c>
      <c r="E262" s="125" t="s">
        <v>407</v>
      </c>
      <c r="F262" s="198" t="s">
        <v>408</v>
      </c>
      <c r="G262" s="198"/>
      <c r="H262" s="198"/>
      <c r="I262" s="198"/>
      <c r="J262" s="126" t="s">
        <v>222</v>
      </c>
      <c r="K262" s="127">
        <v>30.776</v>
      </c>
      <c r="L262" s="199">
        <v>0</v>
      </c>
      <c r="M262" s="199"/>
      <c r="N262" s="199">
        <f>ROUND(L262*K262,2)</f>
        <v>0</v>
      </c>
      <c r="O262" s="199"/>
      <c r="P262" s="199"/>
      <c r="Q262" s="199"/>
      <c r="R262" s="128"/>
      <c r="T262" s="129" t="s">
        <v>5</v>
      </c>
      <c r="U262" s="38" t="s">
        <v>35</v>
      </c>
      <c r="V262" s="130">
        <v>0.255</v>
      </c>
      <c r="W262" s="130">
        <f>V262*K262</f>
        <v>7.84788</v>
      </c>
      <c r="X262" s="130">
        <v>0</v>
      </c>
      <c r="Y262" s="130">
        <f>X262*K262</f>
        <v>0</v>
      </c>
      <c r="Z262" s="130">
        <v>0</v>
      </c>
      <c r="AA262" s="131">
        <f>Z262*K262</f>
        <v>0</v>
      </c>
      <c r="AR262" s="19" t="s">
        <v>147</v>
      </c>
      <c r="AT262" s="19" t="s">
        <v>143</v>
      </c>
      <c r="AU262" s="19" t="s">
        <v>86</v>
      </c>
      <c r="AY262" s="19" t="s">
        <v>142</v>
      </c>
      <c r="BE262" s="132">
        <f>IF(U262="základní",N262,0)</f>
        <v>0</v>
      </c>
      <c r="BF262" s="132">
        <f>IF(U262="snížená",N262,0)</f>
        <v>0</v>
      </c>
      <c r="BG262" s="132">
        <f>IF(U262="zákl. přenesená",N262,0)</f>
        <v>0</v>
      </c>
      <c r="BH262" s="132">
        <f>IF(U262="sníž. přenesená",N262,0)</f>
        <v>0</v>
      </c>
      <c r="BI262" s="132">
        <f>IF(U262="nulová",N262,0)</f>
        <v>0</v>
      </c>
      <c r="BJ262" s="19" t="s">
        <v>75</v>
      </c>
      <c r="BK262" s="132">
        <f>ROUND(L262*K262,2)</f>
        <v>0</v>
      </c>
      <c r="BL262" s="19" t="s">
        <v>147</v>
      </c>
      <c r="BM262" s="19" t="s">
        <v>409</v>
      </c>
    </row>
    <row r="263" spans="2:65" s="10" customFormat="1" ht="22.5" customHeight="1">
      <c r="B263" s="133"/>
      <c r="E263" s="134" t="s">
        <v>5</v>
      </c>
      <c r="F263" s="200" t="s">
        <v>395</v>
      </c>
      <c r="G263" s="201"/>
      <c r="H263" s="201"/>
      <c r="I263" s="201"/>
      <c r="K263" s="135">
        <v>30.776</v>
      </c>
      <c r="R263" s="136"/>
      <c r="T263" s="137"/>
      <c r="AA263" s="138"/>
      <c r="AT263" s="134" t="s">
        <v>150</v>
      </c>
      <c r="AU263" s="134" t="s">
        <v>86</v>
      </c>
      <c r="AV263" s="10" t="s">
        <v>86</v>
      </c>
      <c r="AW263" s="10" t="s">
        <v>28</v>
      </c>
      <c r="AX263" s="10" t="s">
        <v>75</v>
      </c>
      <c r="AY263" s="134" t="s">
        <v>142</v>
      </c>
    </row>
    <row r="264" spans="2:65" s="1" customFormat="1" ht="31.5" customHeight="1">
      <c r="B264" s="123"/>
      <c r="C264" s="124" t="s">
        <v>410</v>
      </c>
      <c r="D264" s="124" t="s">
        <v>143</v>
      </c>
      <c r="E264" s="125" t="s">
        <v>411</v>
      </c>
      <c r="F264" s="198" t="s">
        <v>412</v>
      </c>
      <c r="G264" s="198"/>
      <c r="H264" s="198"/>
      <c r="I264" s="198"/>
      <c r="J264" s="126" t="s">
        <v>222</v>
      </c>
      <c r="K264" s="127">
        <v>1.0900000000000001</v>
      </c>
      <c r="L264" s="199">
        <v>0</v>
      </c>
      <c r="M264" s="199"/>
      <c r="N264" s="199">
        <f>ROUND(L264*K264,2)</f>
        <v>0</v>
      </c>
      <c r="O264" s="199"/>
      <c r="P264" s="199"/>
      <c r="Q264" s="199"/>
      <c r="R264" s="128"/>
      <c r="T264" s="129" t="s">
        <v>5</v>
      </c>
      <c r="U264" s="38" t="s">
        <v>35</v>
      </c>
      <c r="V264" s="130">
        <v>0</v>
      </c>
      <c r="W264" s="130">
        <f>V264*K264</f>
        <v>0</v>
      </c>
      <c r="X264" s="130">
        <v>0</v>
      </c>
      <c r="Y264" s="130">
        <f>X264*K264</f>
        <v>0</v>
      </c>
      <c r="Z264" s="130">
        <v>0</v>
      </c>
      <c r="AA264" s="131">
        <f>Z264*K264</f>
        <v>0</v>
      </c>
      <c r="AR264" s="19" t="s">
        <v>147</v>
      </c>
      <c r="AT264" s="19" t="s">
        <v>143</v>
      </c>
      <c r="AU264" s="19" t="s">
        <v>86</v>
      </c>
      <c r="AY264" s="19" t="s">
        <v>142</v>
      </c>
      <c r="BE264" s="132">
        <f>IF(U264="základní",N264,0)</f>
        <v>0</v>
      </c>
      <c r="BF264" s="132">
        <f>IF(U264="snížená",N264,0)</f>
        <v>0</v>
      </c>
      <c r="BG264" s="132">
        <f>IF(U264="zákl. přenesená",N264,0)</f>
        <v>0</v>
      </c>
      <c r="BH264" s="132">
        <f>IF(U264="sníž. přenesená",N264,0)</f>
        <v>0</v>
      </c>
      <c r="BI264" s="132">
        <f>IF(U264="nulová",N264,0)</f>
        <v>0</v>
      </c>
      <c r="BJ264" s="19" t="s">
        <v>75</v>
      </c>
      <c r="BK264" s="132">
        <f>ROUND(L264*K264,2)</f>
        <v>0</v>
      </c>
      <c r="BL264" s="19" t="s">
        <v>147</v>
      </c>
      <c r="BM264" s="19" t="s">
        <v>413</v>
      </c>
    </row>
    <row r="265" spans="2:65" s="10" customFormat="1" ht="22.5" customHeight="1">
      <c r="B265" s="133"/>
      <c r="E265" s="134" t="s">
        <v>5</v>
      </c>
      <c r="F265" s="200" t="s">
        <v>396</v>
      </c>
      <c r="G265" s="201"/>
      <c r="H265" s="201"/>
      <c r="I265" s="201"/>
      <c r="K265" s="135">
        <v>1.0900000000000001</v>
      </c>
      <c r="R265" s="136"/>
      <c r="T265" s="137"/>
      <c r="AA265" s="138"/>
      <c r="AT265" s="134" t="s">
        <v>150</v>
      </c>
      <c r="AU265" s="134" t="s">
        <v>86</v>
      </c>
      <c r="AV265" s="10" t="s">
        <v>86</v>
      </c>
      <c r="AW265" s="10" t="s">
        <v>28</v>
      </c>
      <c r="AX265" s="10" t="s">
        <v>75</v>
      </c>
      <c r="AY265" s="134" t="s">
        <v>142</v>
      </c>
    </row>
    <row r="266" spans="2:65" s="9" customFormat="1" ht="29.85" customHeight="1">
      <c r="B266" s="113"/>
      <c r="D266" s="122" t="s">
        <v>106</v>
      </c>
      <c r="E266" s="122"/>
      <c r="F266" s="122"/>
      <c r="G266" s="122"/>
      <c r="H266" s="122"/>
      <c r="I266" s="122"/>
      <c r="J266" s="122"/>
      <c r="K266" s="122"/>
      <c r="L266" s="122"/>
      <c r="M266" s="122"/>
      <c r="N266" s="191">
        <f>BK266</f>
        <v>0</v>
      </c>
      <c r="O266" s="192"/>
      <c r="P266" s="192"/>
      <c r="Q266" s="192"/>
      <c r="R266" s="115"/>
      <c r="T266" s="116"/>
      <c r="W266" s="117">
        <f>W267</f>
        <v>97.569372000000001</v>
      </c>
      <c r="Y266" s="117">
        <f>Y267</f>
        <v>0</v>
      </c>
      <c r="AA266" s="118">
        <f>AA267</f>
        <v>0</v>
      </c>
      <c r="AR266" s="119" t="s">
        <v>75</v>
      </c>
      <c r="AT266" s="120" t="s">
        <v>69</v>
      </c>
      <c r="AU266" s="120" t="s">
        <v>75</v>
      </c>
      <c r="AY266" s="119" t="s">
        <v>142</v>
      </c>
      <c r="BK266" s="121">
        <f>BK267</f>
        <v>0</v>
      </c>
    </row>
    <row r="267" spans="2:65" s="1" customFormat="1" ht="22.5" customHeight="1">
      <c r="B267" s="123"/>
      <c r="C267" s="124" t="s">
        <v>414</v>
      </c>
      <c r="D267" s="124" t="s">
        <v>143</v>
      </c>
      <c r="E267" s="125" t="s">
        <v>415</v>
      </c>
      <c r="F267" s="198" t="s">
        <v>416</v>
      </c>
      <c r="G267" s="198"/>
      <c r="H267" s="198"/>
      <c r="I267" s="198"/>
      <c r="J267" s="126" t="s">
        <v>222</v>
      </c>
      <c r="K267" s="127">
        <v>117.41200000000001</v>
      </c>
      <c r="L267" s="199">
        <v>0</v>
      </c>
      <c r="M267" s="199"/>
      <c r="N267" s="199">
        <f>ROUND(L267*K267,2)</f>
        <v>0</v>
      </c>
      <c r="O267" s="199"/>
      <c r="P267" s="199"/>
      <c r="Q267" s="199"/>
      <c r="R267" s="128"/>
      <c r="T267" s="129" t="s">
        <v>5</v>
      </c>
      <c r="U267" s="38" t="s">
        <v>35</v>
      </c>
      <c r="V267" s="130">
        <v>0.83099999999999996</v>
      </c>
      <c r="W267" s="130">
        <f>V267*K267</f>
        <v>97.569372000000001</v>
      </c>
      <c r="X267" s="130">
        <v>0</v>
      </c>
      <c r="Y267" s="130">
        <f>X267*K267</f>
        <v>0</v>
      </c>
      <c r="Z267" s="130">
        <v>0</v>
      </c>
      <c r="AA267" s="131">
        <f>Z267*K267</f>
        <v>0</v>
      </c>
      <c r="AR267" s="19" t="s">
        <v>147</v>
      </c>
      <c r="AT267" s="19" t="s">
        <v>143</v>
      </c>
      <c r="AU267" s="19" t="s">
        <v>86</v>
      </c>
      <c r="AY267" s="19" t="s">
        <v>142</v>
      </c>
      <c r="BE267" s="132">
        <f>IF(U267="základní",N267,0)</f>
        <v>0</v>
      </c>
      <c r="BF267" s="132">
        <f>IF(U267="snížená",N267,0)</f>
        <v>0</v>
      </c>
      <c r="BG267" s="132">
        <f>IF(U267="zákl. přenesená",N267,0)</f>
        <v>0</v>
      </c>
      <c r="BH267" s="132">
        <f>IF(U267="sníž. přenesená",N267,0)</f>
        <v>0</v>
      </c>
      <c r="BI267" s="132">
        <f>IF(U267="nulová",N267,0)</f>
        <v>0</v>
      </c>
      <c r="BJ267" s="19" t="s">
        <v>75</v>
      </c>
      <c r="BK267" s="132">
        <f>ROUND(L267*K267,2)</f>
        <v>0</v>
      </c>
      <c r="BL267" s="19" t="s">
        <v>147</v>
      </c>
      <c r="BM267" s="19" t="s">
        <v>417</v>
      </c>
    </row>
    <row r="268" spans="2:65" s="9" customFormat="1" ht="37.35" customHeight="1">
      <c r="B268" s="113"/>
      <c r="D268" s="114" t="s">
        <v>107</v>
      </c>
      <c r="E268" s="114"/>
      <c r="F268" s="114"/>
      <c r="G268" s="114"/>
      <c r="H268" s="114"/>
      <c r="I268" s="114"/>
      <c r="J268" s="114"/>
      <c r="K268" s="114"/>
      <c r="L268" s="114"/>
      <c r="M268" s="114"/>
      <c r="N268" s="189">
        <f>BK268</f>
        <v>0</v>
      </c>
      <c r="O268" s="190"/>
      <c r="P268" s="190"/>
      <c r="Q268" s="190"/>
      <c r="R268" s="115"/>
      <c r="T268" s="116"/>
      <c r="W268" s="117">
        <f>W269+W285+W291+W329+W356+W385+W398+W410+W429+W451</f>
        <v>624.50096799999994</v>
      </c>
      <c r="Y268" s="117">
        <f>Y269+Y285+Y291+Y329+Y356+Y385+Y398+Y410+Y429+Y451</f>
        <v>15.111218389999999</v>
      </c>
      <c r="AA268" s="118">
        <f>AA269+AA285+AA291+AA329+AA356+AA385+AA398+AA410+AA429+AA451</f>
        <v>0</v>
      </c>
      <c r="AR268" s="119" t="s">
        <v>86</v>
      </c>
      <c r="AT268" s="120" t="s">
        <v>69</v>
      </c>
      <c r="AU268" s="120" t="s">
        <v>70</v>
      </c>
      <c r="AY268" s="119" t="s">
        <v>142</v>
      </c>
      <c r="BK268" s="121">
        <f>BK269+BK285+BK291+BK329+BK356+BK385+BK398+BK410+BK429+BK451</f>
        <v>0</v>
      </c>
    </row>
    <row r="269" spans="2:65" s="9" customFormat="1" ht="19.899999999999999" customHeight="1">
      <c r="B269" s="113"/>
      <c r="D269" s="122" t="s">
        <v>108</v>
      </c>
      <c r="E269" s="122"/>
      <c r="F269" s="122"/>
      <c r="G269" s="122"/>
      <c r="H269" s="122"/>
      <c r="I269" s="122"/>
      <c r="J269" s="122"/>
      <c r="K269" s="122"/>
      <c r="L269" s="122"/>
      <c r="M269" s="122"/>
      <c r="N269" s="191">
        <f>BK269</f>
        <v>0</v>
      </c>
      <c r="O269" s="192"/>
      <c r="P269" s="192"/>
      <c r="Q269" s="192"/>
      <c r="R269" s="115"/>
      <c r="T269" s="116"/>
      <c r="W269" s="117">
        <f>SUM(W270:W284)</f>
        <v>54.787960000000005</v>
      </c>
      <c r="Y269" s="117">
        <f>SUM(Y270:Y284)</f>
        <v>0.5779725</v>
      </c>
      <c r="AA269" s="118">
        <f>SUM(AA270:AA284)</f>
        <v>0</v>
      </c>
      <c r="AR269" s="119" t="s">
        <v>86</v>
      </c>
      <c r="AT269" s="120" t="s">
        <v>69</v>
      </c>
      <c r="AU269" s="120" t="s">
        <v>75</v>
      </c>
      <c r="AY269" s="119" t="s">
        <v>142</v>
      </c>
      <c r="BK269" s="121">
        <f>SUM(BK270:BK284)</f>
        <v>0</v>
      </c>
    </row>
    <row r="270" spans="2:65" s="1" customFormat="1" ht="31.5" customHeight="1">
      <c r="B270" s="123"/>
      <c r="C270" s="124" t="s">
        <v>418</v>
      </c>
      <c r="D270" s="124" t="s">
        <v>143</v>
      </c>
      <c r="E270" s="125" t="s">
        <v>419</v>
      </c>
      <c r="F270" s="198" t="s">
        <v>420</v>
      </c>
      <c r="G270" s="198"/>
      <c r="H270" s="198"/>
      <c r="I270" s="198"/>
      <c r="J270" s="126" t="s">
        <v>146</v>
      </c>
      <c r="K270" s="127">
        <v>102.89</v>
      </c>
      <c r="L270" s="199">
        <v>0</v>
      </c>
      <c r="M270" s="199"/>
      <c r="N270" s="199">
        <f>ROUND(L270*K270,2)</f>
        <v>0</v>
      </c>
      <c r="O270" s="199"/>
      <c r="P270" s="199"/>
      <c r="Q270" s="199"/>
      <c r="R270" s="128"/>
      <c r="T270" s="129" t="s">
        <v>5</v>
      </c>
      <c r="U270" s="38" t="s">
        <v>35</v>
      </c>
      <c r="V270" s="130">
        <v>2.4E-2</v>
      </c>
      <c r="W270" s="130">
        <f>V270*K270</f>
        <v>2.46936</v>
      </c>
      <c r="X270" s="130">
        <v>0</v>
      </c>
      <c r="Y270" s="130">
        <f>X270*K270</f>
        <v>0</v>
      </c>
      <c r="Z270" s="130">
        <v>0</v>
      </c>
      <c r="AA270" s="131">
        <f>Z270*K270</f>
        <v>0</v>
      </c>
      <c r="AR270" s="19" t="s">
        <v>219</v>
      </c>
      <c r="AT270" s="19" t="s">
        <v>143</v>
      </c>
      <c r="AU270" s="19" t="s">
        <v>86</v>
      </c>
      <c r="AY270" s="19" t="s">
        <v>142</v>
      </c>
      <c r="BE270" s="132">
        <f>IF(U270="základní",N270,0)</f>
        <v>0</v>
      </c>
      <c r="BF270" s="132">
        <f>IF(U270="snížená",N270,0)</f>
        <v>0</v>
      </c>
      <c r="BG270" s="132">
        <f>IF(U270="zákl. přenesená",N270,0)</f>
        <v>0</v>
      </c>
      <c r="BH270" s="132">
        <f>IF(U270="sníž. přenesená",N270,0)</f>
        <v>0</v>
      </c>
      <c r="BI270" s="132">
        <f>IF(U270="nulová",N270,0)</f>
        <v>0</v>
      </c>
      <c r="BJ270" s="19" t="s">
        <v>75</v>
      </c>
      <c r="BK270" s="132">
        <f>ROUND(L270*K270,2)</f>
        <v>0</v>
      </c>
      <c r="BL270" s="19" t="s">
        <v>219</v>
      </c>
      <c r="BM270" s="19" t="s">
        <v>421</v>
      </c>
    </row>
    <row r="271" spans="2:65" s="10" customFormat="1" ht="22.5" customHeight="1">
      <c r="B271" s="133"/>
      <c r="E271" s="134" t="s">
        <v>5</v>
      </c>
      <c r="F271" s="200" t="s">
        <v>422</v>
      </c>
      <c r="G271" s="201"/>
      <c r="H271" s="201"/>
      <c r="I271" s="201"/>
      <c r="K271" s="135">
        <v>102.89</v>
      </c>
      <c r="R271" s="136"/>
      <c r="T271" s="137"/>
      <c r="AA271" s="138"/>
      <c r="AT271" s="134" t="s">
        <v>150</v>
      </c>
      <c r="AU271" s="134" t="s">
        <v>86</v>
      </c>
      <c r="AV271" s="10" t="s">
        <v>86</v>
      </c>
      <c r="AW271" s="10" t="s">
        <v>28</v>
      </c>
      <c r="AX271" s="10" t="s">
        <v>75</v>
      </c>
      <c r="AY271" s="134" t="s">
        <v>142</v>
      </c>
    </row>
    <row r="272" spans="2:65" s="1" customFormat="1" ht="31.5" customHeight="1">
      <c r="B272" s="123"/>
      <c r="C272" s="124" t="s">
        <v>423</v>
      </c>
      <c r="D272" s="124" t="s">
        <v>143</v>
      </c>
      <c r="E272" s="125" t="s">
        <v>424</v>
      </c>
      <c r="F272" s="198" t="s">
        <v>425</v>
      </c>
      <c r="G272" s="198"/>
      <c r="H272" s="198"/>
      <c r="I272" s="198"/>
      <c r="J272" s="126" t="s">
        <v>146</v>
      </c>
      <c r="K272" s="127">
        <v>11.56</v>
      </c>
      <c r="L272" s="199">
        <v>0</v>
      </c>
      <c r="M272" s="199"/>
      <c r="N272" s="199">
        <f>ROUND(L272*K272,2)</f>
        <v>0</v>
      </c>
      <c r="O272" s="199"/>
      <c r="P272" s="199"/>
      <c r="Q272" s="199"/>
      <c r="R272" s="128"/>
      <c r="T272" s="129" t="s">
        <v>5</v>
      </c>
      <c r="U272" s="38" t="s">
        <v>35</v>
      </c>
      <c r="V272" s="130">
        <v>5.3999999999999999E-2</v>
      </c>
      <c r="W272" s="130">
        <f>V272*K272</f>
        <v>0.62424000000000002</v>
      </c>
      <c r="X272" s="130">
        <v>0</v>
      </c>
      <c r="Y272" s="130">
        <f>X272*K272</f>
        <v>0</v>
      </c>
      <c r="Z272" s="130">
        <v>0</v>
      </c>
      <c r="AA272" s="131">
        <f>Z272*K272</f>
        <v>0</v>
      </c>
      <c r="AR272" s="19" t="s">
        <v>219</v>
      </c>
      <c r="AT272" s="19" t="s">
        <v>143</v>
      </c>
      <c r="AU272" s="19" t="s">
        <v>86</v>
      </c>
      <c r="AY272" s="19" t="s">
        <v>142</v>
      </c>
      <c r="BE272" s="132">
        <f>IF(U272="základní",N272,0)</f>
        <v>0</v>
      </c>
      <c r="BF272" s="132">
        <f>IF(U272="snížená",N272,0)</f>
        <v>0</v>
      </c>
      <c r="BG272" s="132">
        <f>IF(U272="zákl. přenesená",N272,0)</f>
        <v>0</v>
      </c>
      <c r="BH272" s="132">
        <f>IF(U272="sníž. přenesená",N272,0)</f>
        <v>0</v>
      </c>
      <c r="BI272" s="132">
        <f>IF(U272="nulová",N272,0)</f>
        <v>0</v>
      </c>
      <c r="BJ272" s="19" t="s">
        <v>75</v>
      </c>
      <c r="BK272" s="132">
        <f>ROUND(L272*K272,2)</f>
        <v>0</v>
      </c>
      <c r="BL272" s="19" t="s">
        <v>219</v>
      </c>
      <c r="BM272" s="19" t="s">
        <v>426</v>
      </c>
    </row>
    <row r="273" spans="2:65" s="10" customFormat="1" ht="22.5" customHeight="1">
      <c r="B273" s="133"/>
      <c r="E273" s="134" t="s">
        <v>5</v>
      </c>
      <c r="F273" s="200" t="s">
        <v>427</v>
      </c>
      <c r="G273" s="201"/>
      <c r="H273" s="201"/>
      <c r="I273" s="201"/>
      <c r="K273" s="135">
        <v>11.56</v>
      </c>
      <c r="R273" s="136"/>
      <c r="T273" s="137"/>
      <c r="AA273" s="138"/>
      <c r="AT273" s="134" t="s">
        <v>150</v>
      </c>
      <c r="AU273" s="134" t="s">
        <v>86</v>
      </c>
      <c r="AV273" s="10" t="s">
        <v>86</v>
      </c>
      <c r="AW273" s="10" t="s">
        <v>28</v>
      </c>
      <c r="AX273" s="10" t="s">
        <v>75</v>
      </c>
      <c r="AY273" s="134" t="s">
        <v>142</v>
      </c>
    </row>
    <row r="274" spans="2:65" s="1" customFormat="1" ht="22.5" customHeight="1">
      <c r="B274" s="123"/>
      <c r="C274" s="146" t="s">
        <v>428</v>
      </c>
      <c r="D274" s="146" t="s">
        <v>255</v>
      </c>
      <c r="E274" s="147" t="s">
        <v>429</v>
      </c>
      <c r="F274" s="202" t="s">
        <v>430</v>
      </c>
      <c r="G274" s="202"/>
      <c r="H274" s="202"/>
      <c r="I274" s="202"/>
      <c r="J274" s="148" t="s">
        <v>431</v>
      </c>
      <c r="K274" s="149">
        <v>45.78</v>
      </c>
      <c r="L274" s="203">
        <v>0</v>
      </c>
      <c r="M274" s="203"/>
      <c r="N274" s="203">
        <f>ROUND(L274*K274,2)</f>
        <v>0</v>
      </c>
      <c r="O274" s="199"/>
      <c r="P274" s="199"/>
      <c r="Q274" s="199"/>
      <c r="R274" s="128"/>
      <c r="T274" s="129" t="s">
        <v>5</v>
      </c>
      <c r="U274" s="38" t="s">
        <v>35</v>
      </c>
      <c r="V274" s="130">
        <v>0</v>
      </c>
      <c r="W274" s="130">
        <f>V274*K274</f>
        <v>0</v>
      </c>
      <c r="X274" s="130">
        <v>1E-3</v>
      </c>
      <c r="Y274" s="130">
        <f>X274*K274</f>
        <v>4.5780000000000001E-2</v>
      </c>
      <c r="Z274" s="130">
        <v>0</v>
      </c>
      <c r="AA274" s="131">
        <f>Z274*K274</f>
        <v>0</v>
      </c>
      <c r="AR274" s="19" t="s">
        <v>298</v>
      </c>
      <c r="AT274" s="19" t="s">
        <v>255</v>
      </c>
      <c r="AU274" s="19" t="s">
        <v>86</v>
      </c>
      <c r="AY274" s="19" t="s">
        <v>142</v>
      </c>
      <c r="BE274" s="132">
        <f>IF(U274="základní",N274,0)</f>
        <v>0</v>
      </c>
      <c r="BF274" s="132">
        <f>IF(U274="snížená",N274,0)</f>
        <v>0</v>
      </c>
      <c r="BG274" s="132">
        <f>IF(U274="zákl. přenesená",N274,0)</f>
        <v>0</v>
      </c>
      <c r="BH274" s="132">
        <f>IF(U274="sníž. přenesená",N274,0)</f>
        <v>0</v>
      </c>
      <c r="BI274" s="132">
        <f>IF(U274="nulová",N274,0)</f>
        <v>0</v>
      </c>
      <c r="BJ274" s="19" t="s">
        <v>75</v>
      </c>
      <c r="BK274" s="132">
        <f>ROUND(L274*K274,2)</f>
        <v>0</v>
      </c>
      <c r="BL274" s="19" t="s">
        <v>219</v>
      </c>
      <c r="BM274" s="19" t="s">
        <v>432</v>
      </c>
    </row>
    <row r="275" spans="2:65" s="10" customFormat="1" ht="22.5" customHeight="1">
      <c r="B275" s="133"/>
      <c r="E275" s="134" t="s">
        <v>5</v>
      </c>
      <c r="F275" s="200" t="s">
        <v>433</v>
      </c>
      <c r="G275" s="201"/>
      <c r="H275" s="201"/>
      <c r="I275" s="201"/>
      <c r="K275" s="135">
        <v>45.78</v>
      </c>
      <c r="R275" s="136"/>
      <c r="T275" s="137"/>
      <c r="AA275" s="138"/>
      <c r="AT275" s="134" t="s">
        <v>150</v>
      </c>
      <c r="AU275" s="134" t="s">
        <v>86</v>
      </c>
      <c r="AV275" s="10" t="s">
        <v>86</v>
      </c>
      <c r="AW275" s="10" t="s">
        <v>28</v>
      </c>
      <c r="AX275" s="10" t="s">
        <v>75</v>
      </c>
      <c r="AY275" s="134" t="s">
        <v>142</v>
      </c>
    </row>
    <row r="276" spans="2:65" s="1" customFormat="1" ht="31.5" customHeight="1">
      <c r="B276" s="123"/>
      <c r="C276" s="124" t="s">
        <v>434</v>
      </c>
      <c r="D276" s="124" t="s">
        <v>143</v>
      </c>
      <c r="E276" s="125" t="s">
        <v>435</v>
      </c>
      <c r="F276" s="198" t="s">
        <v>436</v>
      </c>
      <c r="G276" s="198"/>
      <c r="H276" s="198"/>
      <c r="I276" s="198"/>
      <c r="J276" s="126" t="s">
        <v>146</v>
      </c>
      <c r="K276" s="127">
        <v>205.78</v>
      </c>
      <c r="L276" s="199">
        <v>0</v>
      </c>
      <c r="M276" s="199"/>
      <c r="N276" s="199">
        <f>ROUND(L276*K276,2)</f>
        <v>0</v>
      </c>
      <c r="O276" s="199"/>
      <c r="P276" s="199"/>
      <c r="Q276" s="199"/>
      <c r="R276" s="128"/>
      <c r="T276" s="129" t="s">
        <v>5</v>
      </c>
      <c r="U276" s="38" t="s">
        <v>35</v>
      </c>
      <c r="V276" s="130">
        <v>0.222</v>
      </c>
      <c r="W276" s="130">
        <f>V276*K276</f>
        <v>45.683160000000001</v>
      </c>
      <c r="X276" s="130">
        <v>4.0000000000000002E-4</v>
      </c>
      <c r="Y276" s="130">
        <f>X276*K276</f>
        <v>8.231200000000001E-2</v>
      </c>
      <c r="Z276" s="130">
        <v>0</v>
      </c>
      <c r="AA276" s="131">
        <f>Z276*K276</f>
        <v>0</v>
      </c>
      <c r="AR276" s="19" t="s">
        <v>219</v>
      </c>
      <c r="AT276" s="19" t="s">
        <v>143</v>
      </c>
      <c r="AU276" s="19" t="s">
        <v>86</v>
      </c>
      <c r="AY276" s="19" t="s">
        <v>142</v>
      </c>
      <c r="BE276" s="132">
        <f>IF(U276="základní",N276,0)</f>
        <v>0</v>
      </c>
      <c r="BF276" s="132">
        <f>IF(U276="snížená",N276,0)</f>
        <v>0</v>
      </c>
      <c r="BG276" s="132">
        <f>IF(U276="zákl. přenesená",N276,0)</f>
        <v>0</v>
      </c>
      <c r="BH276" s="132">
        <f>IF(U276="sníž. přenesená",N276,0)</f>
        <v>0</v>
      </c>
      <c r="BI276" s="132">
        <f>IF(U276="nulová",N276,0)</f>
        <v>0</v>
      </c>
      <c r="BJ276" s="19" t="s">
        <v>75</v>
      </c>
      <c r="BK276" s="132">
        <f>ROUND(L276*K276,2)</f>
        <v>0</v>
      </c>
      <c r="BL276" s="19" t="s">
        <v>219</v>
      </c>
      <c r="BM276" s="19" t="s">
        <v>437</v>
      </c>
    </row>
    <row r="277" spans="2:65" s="10" customFormat="1" ht="22.5" customHeight="1">
      <c r="B277" s="133"/>
      <c r="E277" s="134" t="s">
        <v>5</v>
      </c>
      <c r="F277" s="200" t="s">
        <v>438</v>
      </c>
      <c r="G277" s="201"/>
      <c r="H277" s="201"/>
      <c r="I277" s="201"/>
      <c r="K277" s="135">
        <v>205.78</v>
      </c>
      <c r="R277" s="136"/>
      <c r="T277" s="137"/>
      <c r="AA277" s="138"/>
      <c r="AT277" s="134" t="s">
        <v>150</v>
      </c>
      <c r="AU277" s="134" t="s">
        <v>86</v>
      </c>
      <c r="AV277" s="10" t="s">
        <v>86</v>
      </c>
      <c r="AW277" s="10" t="s">
        <v>28</v>
      </c>
      <c r="AX277" s="10" t="s">
        <v>75</v>
      </c>
      <c r="AY277" s="134" t="s">
        <v>142</v>
      </c>
    </row>
    <row r="278" spans="2:65" s="1" customFormat="1" ht="31.5" customHeight="1">
      <c r="B278" s="123"/>
      <c r="C278" s="124" t="s">
        <v>439</v>
      </c>
      <c r="D278" s="124" t="s">
        <v>143</v>
      </c>
      <c r="E278" s="125" t="s">
        <v>440</v>
      </c>
      <c r="F278" s="198" t="s">
        <v>441</v>
      </c>
      <c r="G278" s="198"/>
      <c r="H278" s="198"/>
      <c r="I278" s="198"/>
      <c r="J278" s="126" t="s">
        <v>146</v>
      </c>
      <c r="K278" s="127">
        <v>23.12</v>
      </c>
      <c r="L278" s="199">
        <v>0</v>
      </c>
      <c r="M278" s="199"/>
      <c r="N278" s="199">
        <f>ROUND(L278*K278,2)</f>
        <v>0</v>
      </c>
      <c r="O278" s="199"/>
      <c r="P278" s="199"/>
      <c r="Q278" s="199"/>
      <c r="R278" s="128"/>
      <c r="T278" s="129" t="s">
        <v>5</v>
      </c>
      <c r="U278" s="38" t="s">
        <v>35</v>
      </c>
      <c r="V278" s="130">
        <v>0.26</v>
      </c>
      <c r="W278" s="130">
        <f>V278*K278</f>
        <v>6.0112000000000005</v>
      </c>
      <c r="X278" s="130">
        <v>4.0000000000000002E-4</v>
      </c>
      <c r="Y278" s="130">
        <f>X278*K278</f>
        <v>9.248000000000001E-3</v>
      </c>
      <c r="Z278" s="130">
        <v>0</v>
      </c>
      <c r="AA278" s="131">
        <f>Z278*K278</f>
        <v>0</v>
      </c>
      <c r="AR278" s="19" t="s">
        <v>219</v>
      </c>
      <c r="AT278" s="19" t="s">
        <v>143</v>
      </c>
      <c r="AU278" s="19" t="s">
        <v>86</v>
      </c>
      <c r="AY278" s="19" t="s">
        <v>142</v>
      </c>
      <c r="BE278" s="132">
        <f>IF(U278="základní",N278,0)</f>
        <v>0</v>
      </c>
      <c r="BF278" s="132">
        <f>IF(U278="snížená",N278,0)</f>
        <v>0</v>
      </c>
      <c r="BG278" s="132">
        <f>IF(U278="zákl. přenesená",N278,0)</f>
        <v>0</v>
      </c>
      <c r="BH278" s="132">
        <f>IF(U278="sníž. přenesená",N278,0)</f>
        <v>0</v>
      </c>
      <c r="BI278" s="132">
        <f>IF(U278="nulová",N278,0)</f>
        <v>0</v>
      </c>
      <c r="BJ278" s="19" t="s">
        <v>75</v>
      </c>
      <c r="BK278" s="132">
        <f>ROUND(L278*K278,2)</f>
        <v>0</v>
      </c>
      <c r="BL278" s="19" t="s">
        <v>219</v>
      </c>
      <c r="BM278" s="19" t="s">
        <v>442</v>
      </c>
    </row>
    <row r="279" spans="2:65" s="10" customFormat="1" ht="22.5" customHeight="1">
      <c r="B279" s="133"/>
      <c r="E279" s="134" t="s">
        <v>5</v>
      </c>
      <c r="F279" s="200" t="s">
        <v>443</v>
      </c>
      <c r="G279" s="201"/>
      <c r="H279" s="201"/>
      <c r="I279" s="201"/>
      <c r="K279" s="135">
        <v>23.12</v>
      </c>
      <c r="R279" s="136"/>
      <c r="T279" s="137"/>
      <c r="AA279" s="138"/>
      <c r="AT279" s="134" t="s">
        <v>150</v>
      </c>
      <c r="AU279" s="134" t="s">
        <v>86</v>
      </c>
      <c r="AV279" s="10" t="s">
        <v>86</v>
      </c>
      <c r="AW279" s="10" t="s">
        <v>28</v>
      </c>
      <c r="AX279" s="10" t="s">
        <v>75</v>
      </c>
      <c r="AY279" s="134" t="s">
        <v>142</v>
      </c>
    </row>
    <row r="280" spans="2:65" s="1" customFormat="1" ht="31.5" customHeight="1">
      <c r="B280" s="123"/>
      <c r="C280" s="146" t="s">
        <v>444</v>
      </c>
      <c r="D280" s="146" t="s">
        <v>255</v>
      </c>
      <c r="E280" s="147" t="s">
        <v>445</v>
      </c>
      <c r="F280" s="202" t="s">
        <v>446</v>
      </c>
      <c r="G280" s="202"/>
      <c r="H280" s="202"/>
      <c r="I280" s="202"/>
      <c r="J280" s="148" t="s">
        <v>146</v>
      </c>
      <c r="K280" s="149">
        <v>125.895</v>
      </c>
      <c r="L280" s="203">
        <v>0</v>
      </c>
      <c r="M280" s="203"/>
      <c r="N280" s="203">
        <f>ROUND(L280*K280,2)</f>
        <v>0</v>
      </c>
      <c r="O280" s="199"/>
      <c r="P280" s="199"/>
      <c r="Q280" s="199"/>
      <c r="R280" s="128"/>
      <c r="T280" s="129" t="s">
        <v>5</v>
      </c>
      <c r="U280" s="38" t="s">
        <v>35</v>
      </c>
      <c r="V280" s="130">
        <v>0</v>
      </c>
      <c r="W280" s="130">
        <f>V280*K280</f>
        <v>0</v>
      </c>
      <c r="X280" s="130">
        <v>0</v>
      </c>
      <c r="Y280" s="130">
        <f>X280*K280</f>
        <v>0</v>
      </c>
      <c r="Z280" s="130">
        <v>0</v>
      </c>
      <c r="AA280" s="131">
        <f>Z280*K280</f>
        <v>0</v>
      </c>
      <c r="AR280" s="19" t="s">
        <v>298</v>
      </c>
      <c r="AT280" s="19" t="s">
        <v>255</v>
      </c>
      <c r="AU280" s="19" t="s">
        <v>86</v>
      </c>
      <c r="AY280" s="19" t="s">
        <v>142</v>
      </c>
      <c r="BE280" s="132">
        <f>IF(U280="základní",N280,0)</f>
        <v>0</v>
      </c>
      <c r="BF280" s="132">
        <f>IF(U280="snížená",N280,0)</f>
        <v>0</v>
      </c>
      <c r="BG280" s="132">
        <f>IF(U280="zákl. přenesená",N280,0)</f>
        <v>0</v>
      </c>
      <c r="BH280" s="132">
        <f>IF(U280="sníž. přenesená",N280,0)</f>
        <v>0</v>
      </c>
      <c r="BI280" s="132">
        <f>IF(U280="nulová",N280,0)</f>
        <v>0</v>
      </c>
      <c r="BJ280" s="19" t="s">
        <v>75</v>
      </c>
      <c r="BK280" s="132">
        <f>ROUND(L280*K280,2)</f>
        <v>0</v>
      </c>
      <c r="BL280" s="19" t="s">
        <v>219</v>
      </c>
      <c r="BM280" s="19" t="s">
        <v>447</v>
      </c>
    </row>
    <row r="281" spans="2:65" s="10" customFormat="1" ht="22.5" customHeight="1">
      <c r="B281" s="133"/>
      <c r="E281" s="134" t="s">
        <v>5</v>
      </c>
      <c r="F281" s="200" t="s">
        <v>448</v>
      </c>
      <c r="G281" s="201"/>
      <c r="H281" s="201"/>
      <c r="I281" s="201"/>
      <c r="K281" s="135">
        <v>125.895</v>
      </c>
      <c r="R281" s="136"/>
      <c r="T281" s="137"/>
      <c r="AA281" s="138"/>
      <c r="AT281" s="134" t="s">
        <v>150</v>
      </c>
      <c r="AU281" s="134" t="s">
        <v>86</v>
      </c>
      <c r="AV281" s="10" t="s">
        <v>86</v>
      </c>
      <c r="AW281" s="10" t="s">
        <v>28</v>
      </c>
      <c r="AX281" s="10" t="s">
        <v>75</v>
      </c>
      <c r="AY281" s="134" t="s">
        <v>142</v>
      </c>
    </row>
    <row r="282" spans="2:65" s="1" customFormat="1" ht="31.5" customHeight="1">
      <c r="B282" s="123"/>
      <c r="C282" s="146" t="s">
        <v>449</v>
      </c>
      <c r="D282" s="146" t="s">
        <v>255</v>
      </c>
      <c r="E282" s="147" t="s">
        <v>450</v>
      </c>
      <c r="F282" s="202" t="s">
        <v>451</v>
      </c>
      <c r="G282" s="202"/>
      <c r="H282" s="202"/>
      <c r="I282" s="202"/>
      <c r="J282" s="148" t="s">
        <v>146</v>
      </c>
      <c r="K282" s="149">
        <v>125.895</v>
      </c>
      <c r="L282" s="203">
        <v>0</v>
      </c>
      <c r="M282" s="203"/>
      <c r="N282" s="203">
        <f>ROUND(L282*K282,2)</f>
        <v>0</v>
      </c>
      <c r="O282" s="199"/>
      <c r="P282" s="199"/>
      <c r="Q282" s="199"/>
      <c r="R282" s="128"/>
      <c r="T282" s="129" t="s">
        <v>5</v>
      </c>
      <c r="U282" s="38" t="s">
        <v>35</v>
      </c>
      <c r="V282" s="130">
        <v>0</v>
      </c>
      <c r="W282" s="130">
        <f>V282*K282</f>
        <v>0</v>
      </c>
      <c r="X282" s="130">
        <v>3.5000000000000001E-3</v>
      </c>
      <c r="Y282" s="130">
        <f>X282*K282</f>
        <v>0.44063249999999998</v>
      </c>
      <c r="Z282" s="130">
        <v>0</v>
      </c>
      <c r="AA282" s="131">
        <f>Z282*K282</f>
        <v>0</v>
      </c>
      <c r="AR282" s="19" t="s">
        <v>298</v>
      </c>
      <c r="AT282" s="19" t="s">
        <v>255</v>
      </c>
      <c r="AU282" s="19" t="s">
        <v>86</v>
      </c>
      <c r="AY282" s="19" t="s">
        <v>142</v>
      </c>
      <c r="BE282" s="132">
        <f>IF(U282="základní",N282,0)</f>
        <v>0</v>
      </c>
      <c r="BF282" s="132">
        <f>IF(U282="snížená",N282,0)</f>
        <v>0</v>
      </c>
      <c r="BG282" s="132">
        <f>IF(U282="zákl. přenesená",N282,0)</f>
        <v>0</v>
      </c>
      <c r="BH282" s="132">
        <f>IF(U282="sníž. přenesená",N282,0)</f>
        <v>0</v>
      </c>
      <c r="BI282" s="132">
        <f>IF(U282="nulová",N282,0)</f>
        <v>0</v>
      </c>
      <c r="BJ282" s="19" t="s">
        <v>75</v>
      </c>
      <c r="BK282" s="132">
        <f>ROUND(L282*K282,2)</f>
        <v>0</v>
      </c>
      <c r="BL282" s="19" t="s">
        <v>219</v>
      </c>
      <c r="BM282" s="19" t="s">
        <v>452</v>
      </c>
    </row>
    <row r="283" spans="2:65" s="10" customFormat="1" ht="22.5" customHeight="1">
      <c r="B283" s="133"/>
      <c r="E283" s="134" t="s">
        <v>5</v>
      </c>
      <c r="F283" s="200" t="s">
        <v>448</v>
      </c>
      <c r="G283" s="201"/>
      <c r="H283" s="201"/>
      <c r="I283" s="201"/>
      <c r="K283" s="135">
        <v>125.895</v>
      </c>
      <c r="R283" s="136"/>
      <c r="T283" s="137"/>
      <c r="AA283" s="138"/>
      <c r="AT283" s="134" t="s">
        <v>150</v>
      </c>
      <c r="AU283" s="134" t="s">
        <v>86</v>
      </c>
      <c r="AV283" s="10" t="s">
        <v>86</v>
      </c>
      <c r="AW283" s="10" t="s">
        <v>28</v>
      </c>
      <c r="AX283" s="10" t="s">
        <v>75</v>
      </c>
      <c r="AY283" s="134" t="s">
        <v>142</v>
      </c>
    </row>
    <row r="284" spans="2:65" s="1" customFormat="1" ht="31.5" customHeight="1">
      <c r="B284" s="123"/>
      <c r="C284" s="124" t="s">
        <v>453</v>
      </c>
      <c r="D284" s="124" t="s">
        <v>143</v>
      </c>
      <c r="E284" s="125" t="s">
        <v>454</v>
      </c>
      <c r="F284" s="198" t="s">
        <v>455</v>
      </c>
      <c r="G284" s="198"/>
      <c r="H284" s="198"/>
      <c r="I284" s="198"/>
      <c r="J284" s="126" t="s">
        <v>456</v>
      </c>
      <c r="K284" s="127">
        <v>699.601</v>
      </c>
      <c r="L284" s="199">
        <v>0</v>
      </c>
      <c r="M284" s="199"/>
      <c r="N284" s="199">
        <f>ROUND(L284*K284,2)</f>
        <v>0</v>
      </c>
      <c r="O284" s="199"/>
      <c r="P284" s="199"/>
      <c r="Q284" s="199"/>
      <c r="R284" s="128"/>
      <c r="T284" s="129" t="s">
        <v>5</v>
      </c>
      <c r="U284" s="38" t="s">
        <v>35</v>
      </c>
      <c r="V284" s="130">
        <v>0</v>
      </c>
      <c r="W284" s="130">
        <f>V284*K284</f>
        <v>0</v>
      </c>
      <c r="X284" s="130">
        <v>0</v>
      </c>
      <c r="Y284" s="130">
        <f>X284*K284</f>
        <v>0</v>
      </c>
      <c r="Z284" s="130">
        <v>0</v>
      </c>
      <c r="AA284" s="131">
        <f>Z284*K284</f>
        <v>0</v>
      </c>
      <c r="AR284" s="19" t="s">
        <v>219</v>
      </c>
      <c r="AT284" s="19" t="s">
        <v>143</v>
      </c>
      <c r="AU284" s="19" t="s">
        <v>86</v>
      </c>
      <c r="AY284" s="19" t="s">
        <v>142</v>
      </c>
      <c r="BE284" s="132">
        <f>IF(U284="základní",N284,0)</f>
        <v>0</v>
      </c>
      <c r="BF284" s="132">
        <f>IF(U284="snížená",N284,0)</f>
        <v>0</v>
      </c>
      <c r="BG284" s="132">
        <f>IF(U284="zákl. přenesená",N284,0)</f>
        <v>0</v>
      </c>
      <c r="BH284" s="132">
        <f>IF(U284="sníž. přenesená",N284,0)</f>
        <v>0</v>
      </c>
      <c r="BI284" s="132">
        <f>IF(U284="nulová",N284,0)</f>
        <v>0</v>
      </c>
      <c r="BJ284" s="19" t="s">
        <v>75</v>
      </c>
      <c r="BK284" s="132">
        <f>ROUND(L284*K284,2)</f>
        <v>0</v>
      </c>
      <c r="BL284" s="19" t="s">
        <v>219</v>
      </c>
      <c r="BM284" s="19" t="s">
        <v>457</v>
      </c>
    </row>
    <row r="285" spans="2:65" s="9" customFormat="1" ht="29.85" customHeight="1">
      <c r="B285" s="113"/>
      <c r="D285" s="122" t="s">
        <v>109</v>
      </c>
      <c r="E285" s="122"/>
      <c r="F285" s="122"/>
      <c r="G285" s="122"/>
      <c r="H285" s="122"/>
      <c r="I285" s="122"/>
      <c r="J285" s="122"/>
      <c r="K285" s="122"/>
      <c r="L285" s="122"/>
      <c r="M285" s="122"/>
      <c r="N285" s="193">
        <f>BK285</f>
        <v>0</v>
      </c>
      <c r="O285" s="194"/>
      <c r="P285" s="194"/>
      <c r="Q285" s="194"/>
      <c r="R285" s="115"/>
      <c r="T285" s="116"/>
      <c r="W285" s="117">
        <f>SUM(W286:W290)</f>
        <v>2.3532000000000002</v>
      </c>
      <c r="Y285" s="117">
        <f>SUM(Y286:Y290)</f>
        <v>1.138951E-2</v>
      </c>
      <c r="AA285" s="118">
        <f>SUM(AA286:AA290)</f>
        <v>0</v>
      </c>
      <c r="AR285" s="119" t="s">
        <v>86</v>
      </c>
      <c r="AT285" s="120" t="s">
        <v>69</v>
      </c>
      <c r="AU285" s="120" t="s">
        <v>75</v>
      </c>
      <c r="AY285" s="119" t="s">
        <v>142</v>
      </c>
      <c r="BK285" s="121">
        <f>SUM(BK286:BK290)</f>
        <v>0</v>
      </c>
    </row>
    <row r="286" spans="2:65" s="1" customFormat="1" ht="31.5" customHeight="1">
      <c r="B286" s="123"/>
      <c r="C286" s="124" t="s">
        <v>458</v>
      </c>
      <c r="D286" s="124" t="s">
        <v>143</v>
      </c>
      <c r="E286" s="125" t="s">
        <v>459</v>
      </c>
      <c r="F286" s="198" t="s">
        <v>460</v>
      </c>
      <c r="G286" s="198"/>
      <c r="H286" s="198"/>
      <c r="I286" s="198"/>
      <c r="J286" s="126" t="s">
        <v>146</v>
      </c>
      <c r="K286" s="127">
        <v>94.128</v>
      </c>
      <c r="L286" s="199">
        <v>0</v>
      </c>
      <c r="M286" s="199"/>
      <c r="N286" s="199">
        <f>ROUND(L286*K286,2)</f>
        <v>0</v>
      </c>
      <c r="O286" s="199"/>
      <c r="P286" s="199"/>
      <c r="Q286" s="199"/>
      <c r="R286" s="128"/>
      <c r="T286" s="129" t="s">
        <v>5</v>
      </c>
      <c r="U286" s="38" t="s">
        <v>35</v>
      </c>
      <c r="V286" s="130">
        <v>2.5000000000000001E-2</v>
      </c>
      <c r="W286" s="130">
        <f>V286*K286</f>
        <v>2.3532000000000002</v>
      </c>
      <c r="X286" s="130">
        <v>0</v>
      </c>
      <c r="Y286" s="130">
        <f>X286*K286</f>
        <v>0</v>
      </c>
      <c r="Z286" s="130">
        <v>0</v>
      </c>
      <c r="AA286" s="131">
        <f>Z286*K286</f>
        <v>0</v>
      </c>
      <c r="AR286" s="19" t="s">
        <v>219</v>
      </c>
      <c r="AT286" s="19" t="s">
        <v>143</v>
      </c>
      <c r="AU286" s="19" t="s">
        <v>86</v>
      </c>
      <c r="AY286" s="19" t="s">
        <v>142</v>
      </c>
      <c r="BE286" s="132">
        <f>IF(U286="základní",N286,0)</f>
        <v>0</v>
      </c>
      <c r="BF286" s="132">
        <f>IF(U286="snížená",N286,0)</f>
        <v>0</v>
      </c>
      <c r="BG286" s="132">
        <f>IF(U286="zákl. přenesená",N286,0)</f>
        <v>0</v>
      </c>
      <c r="BH286" s="132">
        <f>IF(U286="sníž. přenesená",N286,0)</f>
        <v>0</v>
      </c>
      <c r="BI286" s="132">
        <f>IF(U286="nulová",N286,0)</f>
        <v>0</v>
      </c>
      <c r="BJ286" s="19" t="s">
        <v>75</v>
      </c>
      <c r="BK286" s="132">
        <f>ROUND(L286*K286,2)</f>
        <v>0</v>
      </c>
      <c r="BL286" s="19" t="s">
        <v>219</v>
      </c>
      <c r="BM286" s="19" t="s">
        <v>461</v>
      </c>
    </row>
    <row r="287" spans="2:65" s="10" customFormat="1" ht="22.5" customHeight="1">
      <c r="B287" s="133"/>
      <c r="E287" s="134" t="s">
        <v>5</v>
      </c>
      <c r="F287" s="200" t="s">
        <v>328</v>
      </c>
      <c r="G287" s="201"/>
      <c r="H287" s="201"/>
      <c r="I287" s="201"/>
      <c r="K287" s="135">
        <v>94.128</v>
      </c>
      <c r="R287" s="136"/>
      <c r="T287" s="137"/>
      <c r="AA287" s="138"/>
      <c r="AT287" s="134" t="s">
        <v>150</v>
      </c>
      <c r="AU287" s="134" t="s">
        <v>86</v>
      </c>
      <c r="AV287" s="10" t="s">
        <v>86</v>
      </c>
      <c r="AW287" s="10" t="s">
        <v>28</v>
      </c>
      <c r="AX287" s="10" t="s">
        <v>75</v>
      </c>
      <c r="AY287" s="134" t="s">
        <v>142</v>
      </c>
    </row>
    <row r="288" spans="2:65" s="1" customFormat="1" ht="22.5" customHeight="1">
      <c r="B288" s="123"/>
      <c r="C288" s="146" t="s">
        <v>462</v>
      </c>
      <c r="D288" s="146" t="s">
        <v>255</v>
      </c>
      <c r="E288" s="147" t="s">
        <v>463</v>
      </c>
      <c r="F288" s="202" t="s">
        <v>464</v>
      </c>
      <c r="G288" s="202"/>
      <c r="H288" s="202"/>
      <c r="I288" s="202"/>
      <c r="J288" s="148" t="s">
        <v>146</v>
      </c>
      <c r="K288" s="149">
        <v>103.541</v>
      </c>
      <c r="L288" s="203">
        <v>0</v>
      </c>
      <c r="M288" s="203"/>
      <c r="N288" s="203">
        <f>ROUND(L288*K288,2)</f>
        <v>0</v>
      </c>
      <c r="O288" s="199"/>
      <c r="P288" s="199"/>
      <c r="Q288" s="199"/>
      <c r="R288" s="128"/>
      <c r="T288" s="129" t="s">
        <v>5</v>
      </c>
      <c r="U288" s="38" t="s">
        <v>35</v>
      </c>
      <c r="V288" s="130">
        <v>0</v>
      </c>
      <c r="W288" s="130">
        <f>V288*K288</f>
        <v>0</v>
      </c>
      <c r="X288" s="130">
        <v>1.1E-4</v>
      </c>
      <c r="Y288" s="130">
        <f>X288*K288</f>
        <v>1.138951E-2</v>
      </c>
      <c r="Z288" s="130">
        <v>0</v>
      </c>
      <c r="AA288" s="131">
        <f>Z288*K288</f>
        <v>0</v>
      </c>
      <c r="AR288" s="19" t="s">
        <v>298</v>
      </c>
      <c r="AT288" s="19" t="s">
        <v>255</v>
      </c>
      <c r="AU288" s="19" t="s">
        <v>86</v>
      </c>
      <c r="AY288" s="19" t="s">
        <v>142</v>
      </c>
      <c r="BE288" s="132">
        <f>IF(U288="základní",N288,0)</f>
        <v>0</v>
      </c>
      <c r="BF288" s="132">
        <f>IF(U288="snížená",N288,0)</f>
        <v>0</v>
      </c>
      <c r="BG288" s="132">
        <f>IF(U288="zákl. přenesená",N288,0)</f>
        <v>0</v>
      </c>
      <c r="BH288" s="132">
        <f>IF(U288="sníž. přenesená",N288,0)</f>
        <v>0</v>
      </c>
      <c r="BI288" s="132">
        <f>IF(U288="nulová",N288,0)</f>
        <v>0</v>
      </c>
      <c r="BJ288" s="19" t="s">
        <v>75</v>
      </c>
      <c r="BK288" s="132">
        <f>ROUND(L288*K288,2)</f>
        <v>0</v>
      </c>
      <c r="BL288" s="19" t="s">
        <v>219</v>
      </c>
      <c r="BM288" s="19" t="s">
        <v>465</v>
      </c>
    </row>
    <row r="289" spans="2:65" s="10" customFormat="1" ht="22.5" customHeight="1">
      <c r="B289" s="133"/>
      <c r="E289" s="134" t="s">
        <v>5</v>
      </c>
      <c r="F289" s="200" t="s">
        <v>466</v>
      </c>
      <c r="G289" s="201"/>
      <c r="H289" s="201"/>
      <c r="I289" s="201"/>
      <c r="K289" s="135">
        <v>103.541</v>
      </c>
      <c r="R289" s="136"/>
      <c r="T289" s="137"/>
      <c r="AA289" s="138"/>
      <c r="AT289" s="134" t="s">
        <v>150</v>
      </c>
      <c r="AU289" s="134" t="s">
        <v>86</v>
      </c>
      <c r="AV289" s="10" t="s">
        <v>86</v>
      </c>
      <c r="AW289" s="10" t="s">
        <v>28</v>
      </c>
      <c r="AX289" s="10" t="s">
        <v>75</v>
      </c>
      <c r="AY289" s="134" t="s">
        <v>142</v>
      </c>
    </row>
    <row r="290" spans="2:65" s="1" customFormat="1" ht="31.5" customHeight="1">
      <c r="B290" s="123"/>
      <c r="C290" s="124" t="s">
        <v>467</v>
      </c>
      <c r="D290" s="124" t="s">
        <v>143</v>
      </c>
      <c r="E290" s="125" t="s">
        <v>468</v>
      </c>
      <c r="F290" s="198" t="s">
        <v>469</v>
      </c>
      <c r="G290" s="198"/>
      <c r="H290" s="198"/>
      <c r="I290" s="198"/>
      <c r="J290" s="126" t="s">
        <v>456</v>
      </c>
      <c r="K290" s="127">
        <v>27.561</v>
      </c>
      <c r="L290" s="199">
        <v>0</v>
      </c>
      <c r="M290" s="199"/>
      <c r="N290" s="199">
        <f>ROUND(L290*K290,2)</f>
        <v>0</v>
      </c>
      <c r="O290" s="199"/>
      <c r="P290" s="199"/>
      <c r="Q290" s="199"/>
      <c r="R290" s="128"/>
      <c r="T290" s="129" t="s">
        <v>5</v>
      </c>
      <c r="U290" s="38" t="s">
        <v>35</v>
      </c>
      <c r="V290" s="130">
        <v>0</v>
      </c>
      <c r="W290" s="130">
        <f>V290*K290</f>
        <v>0</v>
      </c>
      <c r="X290" s="130">
        <v>0</v>
      </c>
      <c r="Y290" s="130">
        <f>X290*K290</f>
        <v>0</v>
      </c>
      <c r="Z290" s="130">
        <v>0</v>
      </c>
      <c r="AA290" s="131">
        <f>Z290*K290</f>
        <v>0</v>
      </c>
      <c r="AR290" s="19" t="s">
        <v>219</v>
      </c>
      <c r="AT290" s="19" t="s">
        <v>143</v>
      </c>
      <c r="AU290" s="19" t="s">
        <v>86</v>
      </c>
      <c r="AY290" s="19" t="s">
        <v>142</v>
      </c>
      <c r="BE290" s="132">
        <f>IF(U290="základní",N290,0)</f>
        <v>0</v>
      </c>
      <c r="BF290" s="132">
        <f>IF(U290="snížená",N290,0)</f>
        <v>0</v>
      </c>
      <c r="BG290" s="132">
        <f>IF(U290="zákl. přenesená",N290,0)</f>
        <v>0</v>
      </c>
      <c r="BH290" s="132">
        <f>IF(U290="sníž. přenesená",N290,0)</f>
        <v>0</v>
      </c>
      <c r="BI290" s="132">
        <f>IF(U290="nulová",N290,0)</f>
        <v>0</v>
      </c>
      <c r="BJ290" s="19" t="s">
        <v>75</v>
      </c>
      <c r="BK290" s="132">
        <f>ROUND(L290*K290,2)</f>
        <v>0</v>
      </c>
      <c r="BL290" s="19" t="s">
        <v>219</v>
      </c>
      <c r="BM290" s="19" t="s">
        <v>470</v>
      </c>
    </row>
    <row r="291" spans="2:65" s="9" customFormat="1" ht="29.85" customHeight="1">
      <c r="B291" s="113"/>
      <c r="D291" s="122" t="s">
        <v>110</v>
      </c>
      <c r="E291" s="122"/>
      <c r="F291" s="122"/>
      <c r="G291" s="122"/>
      <c r="H291" s="122"/>
      <c r="I291" s="122"/>
      <c r="J291" s="122"/>
      <c r="K291" s="122"/>
      <c r="L291" s="122"/>
      <c r="M291" s="122"/>
      <c r="N291" s="193">
        <f>BK291</f>
        <v>0</v>
      </c>
      <c r="O291" s="194"/>
      <c r="P291" s="194"/>
      <c r="Q291" s="194"/>
      <c r="R291" s="115"/>
      <c r="T291" s="116"/>
      <c r="W291" s="117">
        <f>SUM(W292:W328)</f>
        <v>180.59717200000003</v>
      </c>
      <c r="Y291" s="117">
        <f>SUM(Y292:Y328)</f>
        <v>2.8819064000000001</v>
      </c>
      <c r="AA291" s="118">
        <f>SUM(AA292:AA328)</f>
        <v>0</v>
      </c>
      <c r="AR291" s="119" t="s">
        <v>86</v>
      </c>
      <c r="AT291" s="120" t="s">
        <v>69</v>
      </c>
      <c r="AU291" s="120" t="s">
        <v>75</v>
      </c>
      <c r="AY291" s="119" t="s">
        <v>142</v>
      </c>
      <c r="BK291" s="121">
        <f>SUM(BK292:BK328)</f>
        <v>0</v>
      </c>
    </row>
    <row r="292" spans="2:65" s="1" customFormat="1" ht="31.5" customHeight="1">
      <c r="B292" s="123"/>
      <c r="C292" s="124" t="s">
        <v>471</v>
      </c>
      <c r="D292" s="124" t="s">
        <v>143</v>
      </c>
      <c r="E292" s="125" t="s">
        <v>472</v>
      </c>
      <c r="F292" s="198" t="s">
        <v>473</v>
      </c>
      <c r="G292" s="198"/>
      <c r="H292" s="198"/>
      <c r="I292" s="198"/>
      <c r="J292" s="126" t="s">
        <v>146</v>
      </c>
      <c r="K292" s="127">
        <v>87.766000000000005</v>
      </c>
      <c r="L292" s="199">
        <v>0</v>
      </c>
      <c r="M292" s="199"/>
      <c r="N292" s="199">
        <f>ROUND(L292*K292,2)</f>
        <v>0</v>
      </c>
      <c r="O292" s="199"/>
      <c r="P292" s="199"/>
      <c r="Q292" s="199"/>
      <c r="R292" s="128"/>
      <c r="T292" s="129" t="s">
        <v>5</v>
      </c>
      <c r="U292" s="38" t="s">
        <v>35</v>
      </c>
      <c r="V292" s="130">
        <v>0.29199999999999998</v>
      </c>
      <c r="W292" s="130">
        <f>V292*K292</f>
        <v>25.627672</v>
      </c>
      <c r="X292" s="130">
        <v>0</v>
      </c>
      <c r="Y292" s="130">
        <f>X292*K292</f>
        <v>0</v>
      </c>
      <c r="Z292" s="130">
        <v>0</v>
      </c>
      <c r="AA292" s="131">
        <f>Z292*K292</f>
        <v>0</v>
      </c>
      <c r="AR292" s="19" t="s">
        <v>219</v>
      </c>
      <c r="AT292" s="19" t="s">
        <v>143</v>
      </c>
      <c r="AU292" s="19" t="s">
        <v>86</v>
      </c>
      <c r="AY292" s="19" t="s">
        <v>142</v>
      </c>
      <c r="BE292" s="132">
        <f>IF(U292="základní",N292,0)</f>
        <v>0</v>
      </c>
      <c r="BF292" s="132">
        <f>IF(U292="snížená",N292,0)</f>
        <v>0</v>
      </c>
      <c r="BG292" s="132">
        <f>IF(U292="zákl. přenesená",N292,0)</f>
        <v>0</v>
      </c>
      <c r="BH292" s="132">
        <f>IF(U292="sníž. přenesená",N292,0)</f>
        <v>0</v>
      </c>
      <c r="BI292" s="132">
        <f>IF(U292="nulová",N292,0)</f>
        <v>0</v>
      </c>
      <c r="BJ292" s="19" t="s">
        <v>75</v>
      </c>
      <c r="BK292" s="132">
        <f>ROUND(L292*K292,2)</f>
        <v>0</v>
      </c>
      <c r="BL292" s="19" t="s">
        <v>219</v>
      </c>
      <c r="BM292" s="19" t="s">
        <v>474</v>
      </c>
    </row>
    <row r="293" spans="2:65" s="10" customFormat="1" ht="22.5" customHeight="1">
      <c r="B293" s="133"/>
      <c r="E293" s="134" t="s">
        <v>5</v>
      </c>
      <c r="F293" s="200" t="s">
        <v>475</v>
      </c>
      <c r="G293" s="201"/>
      <c r="H293" s="201"/>
      <c r="I293" s="201"/>
      <c r="K293" s="135">
        <v>4.1340000000000003</v>
      </c>
      <c r="R293" s="136"/>
      <c r="T293" s="137"/>
      <c r="AA293" s="138"/>
      <c r="AT293" s="134" t="s">
        <v>150</v>
      </c>
      <c r="AU293" s="134" t="s">
        <v>86</v>
      </c>
      <c r="AV293" s="10" t="s">
        <v>86</v>
      </c>
      <c r="AW293" s="10" t="s">
        <v>28</v>
      </c>
      <c r="AX293" s="10" t="s">
        <v>70</v>
      </c>
      <c r="AY293" s="134" t="s">
        <v>142</v>
      </c>
    </row>
    <row r="294" spans="2:65" s="10" customFormat="1" ht="31.5" customHeight="1">
      <c r="B294" s="133"/>
      <c r="E294" s="134" t="s">
        <v>5</v>
      </c>
      <c r="F294" s="204" t="s">
        <v>476</v>
      </c>
      <c r="G294" s="205"/>
      <c r="H294" s="205"/>
      <c r="I294" s="205"/>
      <c r="K294" s="135">
        <v>64.48</v>
      </c>
      <c r="R294" s="136"/>
      <c r="T294" s="137"/>
      <c r="AA294" s="138"/>
      <c r="AT294" s="134" t="s">
        <v>150</v>
      </c>
      <c r="AU294" s="134" t="s">
        <v>86</v>
      </c>
      <c r="AV294" s="10" t="s">
        <v>86</v>
      </c>
      <c r="AW294" s="10" t="s">
        <v>28</v>
      </c>
      <c r="AX294" s="10" t="s">
        <v>70</v>
      </c>
      <c r="AY294" s="134" t="s">
        <v>142</v>
      </c>
    </row>
    <row r="295" spans="2:65" s="10" customFormat="1" ht="22.5" customHeight="1">
      <c r="B295" s="133"/>
      <c r="E295" s="134" t="s">
        <v>5</v>
      </c>
      <c r="F295" s="204" t="s">
        <v>477</v>
      </c>
      <c r="G295" s="205"/>
      <c r="H295" s="205"/>
      <c r="I295" s="205"/>
      <c r="K295" s="135">
        <v>19.152000000000001</v>
      </c>
      <c r="R295" s="136"/>
      <c r="T295" s="137"/>
      <c r="AA295" s="138"/>
      <c r="AT295" s="134" t="s">
        <v>150</v>
      </c>
      <c r="AU295" s="134" t="s">
        <v>86</v>
      </c>
      <c r="AV295" s="10" t="s">
        <v>86</v>
      </c>
      <c r="AW295" s="10" t="s">
        <v>28</v>
      </c>
      <c r="AX295" s="10" t="s">
        <v>70</v>
      </c>
      <c r="AY295" s="134" t="s">
        <v>142</v>
      </c>
    </row>
    <row r="296" spans="2:65" s="11" customFormat="1" ht="22.5" customHeight="1">
      <c r="B296" s="139"/>
      <c r="E296" s="140" t="s">
        <v>5</v>
      </c>
      <c r="F296" s="206" t="s">
        <v>176</v>
      </c>
      <c r="G296" s="207"/>
      <c r="H296" s="207"/>
      <c r="I296" s="207"/>
      <c r="K296" s="141">
        <v>87.766000000000005</v>
      </c>
      <c r="R296" s="142"/>
      <c r="T296" s="143"/>
      <c r="AA296" s="144"/>
      <c r="AT296" s="145" t="s">
        <v>150</v>
      </c>
      <c r="AU296" s="145" t="s">
        <v>86</v>
      </c>
      <c r="AV296" s="11" t="s">
        <v>147</v>
      </c>
      <c r="AW296" s="11" t="s">
        <v>28</v>
      </c>
      <c r="AX296" s="11" t="s">
        <v>75</v>
      </c>
      <c r="AY296" s="145" t="s">
        <v>142</v>
      </c>
    </row>
    <row r="297" spans="2:65" s="1" customFormat="1" ht="31.5" customHeight="1">
      <c r="B297" s="123"/>
      <c r="C297" s="124" t="s">
        <v>478</v>
      </c>
      <c r="D297" s="124" t="s">
        <v>143</v>
      </c>
      <c r="E297" s="125" t="s">
        <v>479</v>
      </c>
      <c r="F297" s="198" t="s">
        <v>480</v>
      </c>
      <c r="G297" s="198"/>
      <c r="H297" s="198"/>
      <c r="I297" s="198"/>
      <c r="J297" s="126" t="s">
        <v>153</v>
      </c>
      <c r="K297" s="127">
        <v>2.76</v>
      </c>
      <c r="L297" s="199">
        <v>0</v>
      </c>
      <c r="M297" s="199"/>
      <c r="N297" s="199">
        <f>ROUND(L297*K297,2)</f>
        <v>0</v>
      </c>
      <c r="O297" s="199"/>
      <c r="P297" s="199"/>
      <c r="Q297" s="199"/>
      <c r="R297" s="128"/>
      <c r="T297" s="129" t="s">
        <v>5</v>
      </c>
      <c r="U297" s="38" t="s">
        <v>35</v>
      </c>
      <c r="V297" s="130">
        <v>1.56</v>
      </c>
      <c r="W297" s="130">
        <f>V297*K297</f>
        <v>4.3056000000000001</v>
      </c>
      <c r="X297" s="130">
        <v>1.89E-3</v>
      </c>
      <c r="Y297" s="130">
        <f>X297*K297</f>
        <v>5.2163999999999995E-3</v>
      </c>
      <c r="Z297" s="130">
        <v>0</v>
      </c>
      <c r="AA297" s="131">
        <f>Z297*K297</f>
        <v>0</v>
      </c>
      <c r="AR297" s="19" t="s">
        <v>219</v>
      </c>
      <c r="AT297" s="19" t="s">
        <v>143</v>
      </c>
      <c r="AU297" s="19" t="s">
        <v>86</v>
      </c>
      <c r="AY297" s="19" t="s">
        <v>142</v>
      </c>
      <c r="BE297" s="132">
        <f>IF(U297="základní",N297,0)</f>
        <v>0</v>
      </c>
      <c r="BF297" s="132">
        <f>IF(U297="snížená",N297,0)</f>
        <v>0</v>
      </c>
      <c r="BG297" s="132">
        <f>IF(U297="zákl. přenesená",N297,0)</f>
        <v>0</v>
      </c>
      <c r="BH297" s="132">
        <f>IF(U297="sníž. přenesená",N297,0)</f>
        <v>0</v>
      </c>
      <c r="BI297" s="132">
        <f>IF(U297="nulová",N297,0)</f>
        <v>0</v>
      </c>
      <c r="BJ297" s="19" t="s">
        <v>75</v>
      </c>
      <c r="BK297" s="132">
        <f>ROUND(L297*K297,2)</f>
        <v>0</v>
      </c>
      <c r="BL297" s="19" t="s">
        <v>219</v>
      </c>
      <c r="BM297" s="19" t="s">
        <v>481</v>
      </c>
    </row>
    <row r="298" spans="2:65" s="10" customFormat="1" ht="22.5" customHeight="1">
      <c r="B298" s="133"/>
      <c r="E298" s="134" t="s">
        <v>5</v>
      </c>
      <c r="F298" s="200" t="s">
        <v>482</v>
      </c>
      <c r="G298" s="201"/>
      <c r="H298" s="201"/>
      <c r="I298" s="201"/>
      <c r="K298" s="135">
        <v>0.13400000000000001</v>
      </c>
      <c r="R298" s="136"/>
      <c r="T298" s="137"/>
      <c r="AA298" s="138"/>
      <c r="AT298" s="134" t="s">
        <v>150</v>
      </c>
      <c r="AU298" s="134" t="s">
        <v>86</v>
      </c>
      <c r="AV298" s="10" t="s">
        <v>86</v>
      </c>
      <c r="AW298" s="10" t="s">
        <v>28</v>
      </c>
      <c r="AX298" s="10" t="s">
        <v>70</v>
      </c>
      <c r="AY298" s="134" t="s">
        <v>142</v>
      </c>
    </row>
    <row r="299" spans="2:65" s="10" customFormat="1" ht="22.5" customHeight="1">
      <c r="B299" s="133"/>
      <c r="E299" s="134" t="s">
        <v>5</v>
      </c>
      <c r="F299" s="204" t="s">
        <v>483</v>
      </c>
      <c r="G299" s="205"/>
      <c r="H299" s="205"/>
      <c r="I299" s="205"/>
      <c r="K299" s="135">
        <v>1.984</v>
      </c>
      <c r="R299" s="136"/>
      <c r="T299" s="137"/>
      <c r="AA299" s="138"/>
      <c r="AT299" s="134" t="s">
        <v>150</v>
      </c>
      <c r="AU299" s="134" t="s">
        <v>86</v>
      </c>
      <c r="AV299" s="10" t="s">
        <v>86</v>
      </c>
      <c r="AW299" s="10" t="s">
        <v>28</v>
      </c>
      <c r="AX299" s="10" t="s">
        <v>70</v>
      </c>
      <c r="AY299" s="134" t="s">
        <v>142</v>
      </c>
    </row>
    <row r="300" spans="2:65" s="10" customFormat="1" ht="22.5" customHeight="1">
      <c r="B300" s="133"/>
      <c r="E300" s="134" t="s">
        <v>5</v>
      </c>
      <c r="F300" s="204" t="s">
        <v>484</v>
      </c>
      <c r="G300" s="205"/>
      <c r="H300" s="205"/>
      <c r="I300" s="205"/>
      <c r="K300" s="135">
        <v>0.51100000000000001</v>
      </c>
      <c r="R300" s="136"/>
      <c r="T300" s="137"/>
      <c r="AA300" s="138"/>
      <c r="AT300" s="134" t="s">
        <v>150</v>
      </c>
      <c r="AU300" s="134" t="s">
        <v>86</v>
      </c>
      <c r="AV300" s="10" t="s">
        <v>86</v>
      </c>
      <c r="AW300" s="10" t="s">
        <v>28</v>
      </c>
      <c r="AX300" s="10" t="s">
        <v>70</v>
      </c>
      <c r="AY300" s="134" t="s">
        <v>142</v>
      </c>
    </row>
    <row r="301" spans="2:65" s="10" customFormat="1" ht="22.5" customHeight="1">
      <c r="B301" s="133"/>
      <c r="E301" s="134" t="s">
        <v>5</v>
      </c>
      <c r="F301" s="204" t="s">
        <v>485</v>
      </c>
      <c r="G301" s="205"/>
      <c r="H301" s="205"/>
      <c r="I301" s="205"/>
      <c r="K301" s="135">
        <v>0.13100000000000001</v>
      </c>
      <c r="R301" s="136"/>
      <c r="T301" s="137"/>
      <c r="AA301" s="138"/>
      <c r="AT301" s="134" t="s">
        <v>150</v>
      </c>
      <c r="AU301" s="134" t="s">
        <v>86</v>
      </c>
      <c r="AV301" s="10" t="s">
        <v>86</v>
      </c>
      <c r="AW301" s="10" t="s">
        <v>28</v>
      </c>
      <c r="AX301" s="10" t="s">
        <v>70</v>
      </c>
      <c r="AY301" s="134" t="s">
        <v>142</v>
      </c>
    </row>
    <row r="302" spans="2:65" s="11" customFormat="1" ht="22.5" customHeight="1">
      <c r="B302" s="139"/>
      <c r="E302" s="140" t="s">
        <v>5</v>
      </c>
      <c r="F302" s="206" t="s">
        <v>176</v>
      </c>
      <c r="G302" s="207"/>
      <c r="H302" s="207"/>
      <c r="I302" s="207"/>
      <c r="K302" s="141">
        <v>2.76</v>
      </c>
      <c r="R302" s="142"/>
      <c r="T302" s="143"/>
      <c r="AA302" s="144"/>
      <c r="AT302" s="145" t="s">
        <v>150</v>
      </c>
      <c r="AU302" s="145" t="s">
        <v>86</v>
      </c>
      <c r="AV302" s="11" t="s">
        <v>147</v>
      </c>
      <c r="AW302" s="11" t="s">
        <v>28</v>
      </c>
      <c r="AX302" s="11" t="s">
        <v>75</v>
      </c>
      <c r="AY302" s="145" t="s">
        <v>142</v>
      </c>
    </row>
    <row r="303" spans="2:65" s="1" customFormat="1" ht="22.5" customHeight="1">
      <c r="B303" s="123"/>
      <c r="C303" s="124" t="s">
        <v>486</v>
      </c>
      <c r="D303" s="124" t="s">
        <v>143</v>
      </c>
      <c r="E303" s="125" t="s">
        <v>487</v>
      </c>
      <c r="F303" s="198" t="s">
        <v>488</v>
      </c>
      <c r="G303" s="198"/>
      <c r="H303" s="198"/>
      <c r="I303" s="198"/>
      <c r="J303" s="126" t="s">
        <v>258</v>
      </c>
      <c r="K303" s="127">
        <v>16</v>
      </c>
      <c r="L303" s="199">
        <v>0</v>
      </c>
      <c r="M303" s="199"/>
      <c r="N303" s="199">
        <f>ROUND(L303*K303,2)</f>
        <v>0</v>
      </c>
      <c r="O303" s="199"/>
      <c r="P303" s="199"/>
      <c r="Q303" s="199"/>
      <c r="R303" s="128"/>
      <c r="T303" s="129" t="s">
        <v>5</v>
      </c>
      <c r="U303" s="38" t="s">
        <v>35</v>
      </c>
      <c r="V303" s="130">
        <v>8.4000000000000005E-2</v>
      </c>
      <c r="W303" s="130">
        <f>V303*K303</f>
        <v>1.3440000000000001</v>
      </c>
      <c r="X303" s="130">
        <v>0</v>
      </c>
      <c r="Y303" s="130">
        <f>X303*K303</f>
        <v>0</v>
      </c>
      <c r="Z303" s="130">
        <v>0</v>
      </c>
      <c r="AA303" s="131">
        <f>Z303*K303</f>
        <v>0</v>
      </c>
      <c r="AR303" s="19" t="s">
        <v>219</v>
      </c>
      <c r="AT303" s="19" t="s">
        <v>143</v>
      </c>
      <c r="AU303" s="19" t="s">
        <v>86</v>
      </c>
      <c r="AY303" s="19" t="s">
        <v>142</v>
      </c>
      <c r="BE303" s="132">
        <f>IF(U303="základní",N303,0)</f>
        <v>0</v>
      </c>
      <c r="BF303" s="132">
        <f>IF(U303="snížená",N303,0)</f>
        <v>0</v>
      </c>
      <c r="BG303" s="132">
        <f>IF(U303="zákl. přenesená",N303,0)</f>
        <v>0</v>
      </c>
      <c r="BH303" s="132">
        <f>IF(U303="sníž. přenesená",N303,0)</f>
        <v>0</v>
      </c>
      <c r="BI303" s="132">
        <f>IF(U303="nulová",N303,0)</f>
        <v>0</v>
      </c>
      <c r="BJ303" s="19" t="s">
        <v>75</v>
      </c>
      <c r="BK303" s="132">
        <f>ROUND(L303*K303,2)</f>
        <v>0</v>
      </c>
      <c r="BL303" s="19" t="s">
        <v>219</v>
      </c>
      <c r="BM303" s="19" t="s">
        <v>489</v>
      </c>
    </row>
    <row r="304" spans="2:65" s="10" customFormat="1" ht="22.5" customHeight="1">
      <c r="B304" s="133"/>
      <c r="E304" s="134" t="s">
        <v>5</v>
      </c>
      <c r="F304" s="200" t="s">
        <v>490</v>
      </c>
      <c r="G304" s="201"/>
      <c r="H304" s="201"/>
      <c r="I304" s="201"/>
      <c r="K304" s="135">
        <v>16</v>
      </c>
      <c r="R304" s="136"/>
      <c r="T304" s="137"/>
      <c r="AA304" s="138"/>
      <c r="AT304" s="134" t="s">
        <v>150</v>
      </c>
      <c r="AU304" s="134" t="s">
        <v>86</v>
      </c>
      <c r="AV304" s="10" t="s">
        <v>86</v>
      </c>
      <c r="AW304" s="10" t="s">
        <v>28</v>
      </c>
      <c r="AX304" s="10" t="s">
        <v>75</v>
      </c>
      <c r="AY304" s="134" t="s">
        <v>142</v>
      </c>
    </row>
    <row r="305" spans="2:65" s="1" customFormat="1" ht="22.5" customHeight="1">
      <c r="B305" s="123"/>
      <c r="C305" s="146" t="s">
        <v>491</v>
      </c>
      <c r="D305" s="146" t="s">
        <v>255</v>
      </c>
      <c r="E305" s="147" t="s">
        <v>492</v>
      </c>
      <c r="F305" s="202" t="s">
        <v>493</v>
      </c>
      <c r="G305" s="202"/>
      <c r="H305" s="202"/>
      <c r="I305" s="202"/>
      <c r="J305" s="148" t="s">
        <v>258</v>
      </c>
      <c r="K305" s="149">
        <v>16</v>
      </c>
      <c r="L305" s="203">
        <v>0</v>
      </c>
      <c r="M305" s="203"/>
      <c r="N305" s="203">
        <f>ROUND(L305*K305,2)</f>
        <v>0</v>
      </c>
      <c r="O305" s="199"/>
      <c r="P305" s="199"/>
      <c r="Q305" s="199"/>
      <c r="R305" s="128"/>
      <c r="T305" s="129" t="s">
        <v>5</v>
      </c>
      <c r="U305" s="38" t="s">
        <v>35</v>
      </c>
      <c r="V305" s="130">
        <v>0</v>
      </c>
      <c r="W305" s="130">
        <f>V305*K305</f>
        <v>0</v>
      </c>
      <c r="X305" s="130">
        <v>0</v>
      </c>
      <c r="Y305" s="130">
        <f>X305*K305</f>
        <v>0</v>
      </c>
      <c r="Z305" s="130">
        <v>0</v>
      </c>
      <c r="AA305" s="131">
        <f>Z305*K305</f>
        <v>0</v>
      </c>
      <c r="AR305" s="19" t="s">
        <v>298</v>
      </c>
      <c r="AT305" s="19" t="s">
        <v>255</v>
      </c>
      <c r="AU305" s="19" t="s">
        <v>86</v>
      </c>
      <c r="AY305" s="19" t="s">
        <v>142</v>
      </c>
      <c r="BE305" s="132">
        <f>IF(U305="základní",N305,0)</f>
        <v>0</v>
      </c>
      <c r="BF305" s="132">
        <f>IF(U305="snížená",N305,0)</f>
        <v>0</v>
      </c>
      <c r="BG305" s="132">
        <f>IF(U305="zákl. přenesená",N305,0)</f>
        <v>0</v>
      </c>
      <c r="BH305" s="132">
        <f>IF(U305="sníž. přenesená",N305,0)</f>
        <v>0</v>
      </c>
      <c r="BI305" s="132">
        <f>IF(U305="nulová",N305,0)</f>
        <v>0</v>
      </c>
      <c r="BJ305" s="19" t="s">
        <v>75</v>
      </c>
      <c r="BK305" s="132">
        <f>ROUND(L305*K305,2)</f>
        <v>0</v>
      </c>
      <c r="BL305" s="19" t="s">
        <v>219</v>
      </c>
      <c r="BM305" s="19" t="s">
        <v>494</v>
      </c>
    </row>
    <row r="306" spans="2:65" s="1" customFormat="1" ht="31.5" customHeight="1">
      <c r="B306" s="123"/>
      <c r="C306" s="124" t="s">
        <v>495</v>
      </c>
      <c r="D306" s="124" t="s">
        <v>143</v>
      </c>
      <c r="E306" s="125" t="s">
        <v>496</v>
      </c>
      <c r="F306" s="198" t="s">
        <v>497</v>
      </c>
      <c r="G306" s="198"/>
      <c r="H306" s="198"/>
      <c r="I306" s="198"/>
      <c r="J306" s="126" t="s">
        <v>321</v>
      </c>
      <c r="K306" s="127">
        <v>171.85</v>
      </c>
      <c r="L306" s="199">
        <v>0</v>
      </c>
      <c r="M306" s="199"/>
      <c r="N306" s="199">
        <f>ROUND(L306*K306,2)</f>
        <v>0</v>
      </c>
      <c r="O306" s="199"/>
      <c r="P306" s="199"/>
      <c r="Q306" s="199"/>
      <c r="R306" s="128"/>
      <c r="T306" s="129" t="s">
        <v>5</v>
      </c>
      <c r="U306" s="38" t="s">
        <v>35</v>
      </c>
      <c r="V306" s="130">
        <v>0.45400000000000001</v>
      </c>
      <c r="W306" s="130">
        <f>V306*K306</f>
        <v>78.019900000000007</v>
      </c>
      <c r="X306" s="130">
        <v>0</v>
      </c>
      <c r="Y306" s="130">
        <f>X306*K306</f>
        <v>0</v>
      </c>
      <c r="Z306" s="130">
        <v>0</v>
      </c>
      <c r="AA306" s="131">
        <f>Z306*K306</f>
        <v>0</v>
      </c>
      <c r="AR306" s="19" t="s">
        <v>219</v>
      </c>
      <c r="AT306" s="19" t="s">
        <v>143</v>
      </c>
      <c r="AU306" s="19" t="s">
        <v>86</v>
      </c>
      <c r="AY306" s="19" t="s">
        <v>142</v>
      </c>
      <c r="BE306" s="132">
        <f>IF(U306="základní",N306,0)</f>
        <v>0</v>
      </c>
      <c r="BF306" s="132">
        <f>IF(U306="snížená",N306,0)</f>
        <v>0</v>
      </c>
      <c r="BG306" s="132">
        <f>IF(U306="zákl. přenesená",N306,0)</f>
        <v>0</v>
      </c>
      <c r="BH306" s="132">
        <f>IF(U306="sníž. přenesená",N306,0)</f>
        <v>0</v>
      </c>
      <c r="BI306" s="132">
        <f>IF(U306="nulová",N306,0)</f>
        <v>0</v>
      </c>
      <c r="BJ306" s="19" t="s">
        <v>75</v>
      </c>
      <c r="BK306" s="132">
        <f>ROUND(L306*K306,2)</f>
        <v>0</v>
      </c>
      <c r="BL306" s="19" t="s">
        <v>219</v>
      </c>
      <c r="BM306" s="19" t="s">
        <v>498</v>
      </c>
    </row>
    <row r="307" spans="2:65" s="10" customFormat="1" ht="22.5" customHeight="1">
      <c r="B307" s="133"/>
      <c r="E307" s="134" t="s">
        <v>5</v>
      </c>
      <c r="F307" s="200" t="s">
        <v>499</v>
      </c>
      <c r="G307" s="201"/>
      <c r="H307" s="201"/>
      <c r="I307" s="201"/>
      <c r="K307" s="135">
        <v>7.95</v>
      </c>
      <c r="R307" s="136"/>
      <c r="T307" s="137"/>
      <c r="AA307" s="138"/>
      <c r="AT307" s="134" t="s">
        <v>150</v>
      </c>
      <c r="AU307" s="134" t="s">
        <v>86</v>
      </c>
      <c r="AV307" s="10" t="s">
        <v>86</v>
      </c>
      <c r="AW307" s="10" t="s">
        <v>28</v>
      </c>
      <c r="AX307" s="10" t="s">
        <v>70</v>
      </c>
      <c r="AY307" s="134" t="s">
        <v>142</v>
      </c>
    </row>
    <row r="308" spans="2:65" s="10" customFormat="1" ht="22.5" customHeight="1">
      <c r="B308" s="133"/>
      <c r="E308" s="134" t="s">
        <v>5</v>
      </c>
      <c r="F308" s="204" t="s">
        <v>500</v>
      </c>
      <c r="G308" s="205"/>
      <c r="H308" s="205"/>
      <c r="I308" s="205"/>
      <c r="K308" s="135">
        <v>124</v>
      </c>
      <c r="R308" s="136"/>
      <c r="T308" s="137"/>
      <c r="AA308" s="138"/>
      <c r="AT308" s="134" t="s">
        <v>150</v>
      </c>
      <c r="AU308" s="134" t="s">
        <v>86</v>
      </c>
      <c r="AV308" s="10" t="s">
        <v>86</v>
      </c>
      <c r="AW308" s="10" t="s">
        <v>28</v>
      </c>
      <c r="AX308" s="10" t="s">
        <v>70</v>
      </c>
      <c r="AY308" s="134" t="s">
        <v>142</v>
      </c>
    </row>
    <row r="309" spans="2:65" s="10" customFormat="1" ht="22.5" customHeight="1">
      <c r="B309" s="133"/>
      <c r="E309" s="134" t="s">
        <v>5</v>
      </c>
      <c r="F309" s="204" t="s">
        <v>501</v>
      </c>
      <c r="G309" s="205"/>
      <c r="H309" s="205"/>
      <c r="I309" s="205"/>
      <c r="K309" s="135">
        <v>39.9</v>
      </c>
      <c r="R309" s="136"/>
      <c r="T309" s="137"/>
      <c r="AA309" s="138"/>
      <c r="AT309" s="134" t="s">
        <v>150</v>
      </c>
      <c r="AU309" s="134" t="s">
        <v>86</v>
      </c>
      <c r="AV309" s="10" t="s">
        <v>86</v>
      </c>
      <c r="AW309" s="10" t="s">
        <v>28</v>
      </c>
      <c r="AX309" s="10" t="s">
        <v>70</v>
      </c>
      <c r="AY309" s="134" t="s">
        <v>142</v>
      </c>
    </row>
    <row r="310" spans="2:65" s="11" customFormat="1" ht="22.5" customHeight="1">
      <c r="B310" s="139"/>
      <c r="E310" s="140" t="s">
        <v>5</v>
      </c>
      <c r="F310" s="206" t="s">
        <v>176</v>
      </c>
      <c r="G310" s="207"/>
      <c r="H310" s="207"/>
      <c r="I310" s="207"/>
      <c r="K310" s="141">
        <v>171.85</v>
      </c>
      <c r="R310" s="142"/>
      <c r="T310" s="143"/>
      <c r="AA310" s="144"/>
      <c r="AT310" s="145" t="s">
        <v>150</v>
      </c>
      <c r="AU310" s="145" t="s">
        <v>86</v>
      </c>
      <c r="AV310" s="11" t="s">
        <v>147</v>
      </c>
      <c r="AW310" s="11" t="s">
        <v>28</v>
      </c>
      <c r="AX310" s="11" t="s">
        <v>75</v>
      </c>
      <c r="AY310" s="145" t="s">
        <v>142</v>
      </c>
    </row>
    <row r="311" spans="2:65" s="1" customFormat="1" ht="22.5" customHeight="1">
      <c r="B311" s="123"/>
      <c r="C311" s="146" t="s">
        <v>502</v>
      </c>
      <c r="D311" s="146" t="s">
        <v>255</v>
      </c>
      <c r="E311" s="147" t="s">
        <v>503</v>
      </c>
      <c r="F311" s="202" t="s">
        <v>504</v>
      </c>
      <c r="G311" s="202"/>
      <c r="H311" s="202"/>
      <c r="I311" s="202"/>
      <c r="J311" s="148" t="s">
        <v>153</v>
      </c>
      <c r="K311" s="149">
        <v>2.76</v>
      </c>
      <c r="L311" s="203">
        <v>0</v>
      </c>
      <c r="M311" s="203"/>
      <c r="N311" s="203">
        <f>ROUND(L311*K311,2)</f>
        <v>0</v>
      </c>
      <c r="O311" s="199"/>
      <c r="P311" s="199"/>
      <c r="Q311" s="199"/>
      <c r="R311" s="128"/>
      <c r="T311" s="129" t="s">
        <v>5</v>
      </c>
      <c r="U311" s="38" t="s">
        <v>35</v>
      </c>
      <c r="V311" s="130">
        <v>0</v>
      </c>
      <c r="W311" s="130">
        <f>V311*K311</f>
        <v>0</v>
      </c>
      <c r="X311" s="130">
        <v>0.55000000000000004</v>
      </c>
      <c r="Y311" s="130">
        <f>X311*K311</f>
        <v>1.518</v>
      </c>
      <c r="Z311" s="130">
        <v>0</v>
      </c>
      <c r="AA311" s="131">
        <f>Z311*K311</f>
        <v>0</v>
      </c>
      <c r="AR311" s="19" t="s">
        <v>298</v>
      </c>
      <c r="AT311" s="19" t="s">
        <v>255</v>
      </c>
      <c r="AU311" s="19" t="s">
        <v>86</v>
      </c>
      <c r="AY311" s="19" t="s">
        <v>142</v>
      </c>
      <c r="BE311" s="132">
        <f>IF(U311="základní",N311,0)</f>
        <v>0</v>
      </c>
      <c r="BF311" s="132">
        <f>IF(U311="snížená",N311,0)</f>
        <v>0</v>
      </c>
      <c r="BG311" s="132">
        <f>IF(U311="zákl. přenesená",N311,0)</f>
        <v>0</v>
      </c>
      <c r="BH311" s="132">
        <f>IF(U311="sníž. přenesená",N311,0)</f>
        <v>0</v>
      </c>
      <c r="BI311" s="132">
        <f>IF(U311="nulová",N311,0)</f>
        <v>0</v>
      </c>
      <c r="BJ311" s="19" t="s">
        <v>75</v>
      </c>
      <c r="BK311" s="132">
        <f>ROUND(L311*K311,2)</f>
        <v>0</v>
      </c>
      <c r="BL311" s="19" t="s">
        <v>219</v>
      </c>
      <c r="BM311" s="19" t="s">
        <v>505</v>
      </c>
    </row>
    <row r="312" spans="2:65" s="10" customFormat="1" ht="22.5" customHeight="1">
      <c r="B312" s="133"/>
      <c r="E312" s="134" t="s">
        <v>5</v>
      </c>
      <c r="F312" s="200" t="s">
        <v>482</v>
      </c>
      <c r="G312" s="201"/>
      <c r="H312" s="201"/>
      <c r="I312" s="201"/>
      <c r="K312" s="135">
        <v>0.13400000000000001</v>
      </c>
      <c r="R312" s="136"/>
      <c r="T312" s="137"/>
      <c r="AA312" s="138"/>
      <c r="AT312" s="134" t="s">
        <v>150</v>
      </c>
      <c r="AU312" s="134" t="s">
        <v>86</v>
      </c>
      <c r="AV312" s="10" t="s">
        <v>86</v>
      </c>
      <c r="AW312" s="10" t="s">
        <v>28</v>
      </c>
      <c r="AX312" s="10" t="s">
        <v>70</v>
      </c>
      <c r="AY312" s="134" t="s">
        <v>142</v>
      </c>
    </row>
    <row r="313" spans="2:65" s="10" customFormat="1" ht="22.5" customHeight="1">
      <c r="B313" s="133"/>
      <c r="E313" s="134" t="s">
        <v>5</v>
      </c>
      <c r="F313" s="204" t="s">
        <v>483</v>
      </c>
      <c r="G313" s="205"/>
      <c r="H313" s="205"/>
      <c r="I313" s="205"/>
      <c r="K313" s="135">
        <v>1.984</v>
      </c>
      <c r="R313" s="136"/>
      <c r="T313" s="137"/>
      <c r="AA313" s="138"/>
      <c r="AT313" s="134" t="s">
        <v>150</v>
      </c>
      <c r="AU313" s="134" t="s">
        <v>86</v>
      </c>
      <c r="AV313" s="10" t="s">
        <v>86</v>
      </c>
      <c r="AW313" s="10" t="s">
        <v>28</v>
      </c>
      <c r="AX313" s="10" t="s">
        <v>70</v>
      </c>
      <c r="AY313" s="134" t="s">
        <v>142</v>
      </c>
    </row>
    <row r="314" spans="2:65" s="10" customFormat="1" ht="22.5" customHeight="1">
      <c r="B314" s="133"/>
      <c r="E314" s="134" t="s">
        <v>5</v>
      </c>
      <c r="F314" s="204" t="s">
        <v>484</v>
      </c>
      <c r="G314" s="205"/>
      <c r="H314" s="205"/>
      <c r="I314" s="205"/>
      <c r="K314" s="135">
        <v>0.51100000000000001</v>
      </c>
      <c r="R314" s="136"/>
      <c r="T314" s="137"/>
      <c r="AA314" s="138"/>
      <c r="AT314" s="134" t="s">
        <v>150</v>
      </c>
      <c r="AU314" s="134" t="s">
        <v>86</v>
      </c>
      <c r="AV314" s="10" t="s">
        <v>86</v>
      </c>
      <c r="AW314" s="10" t="s">
        <v>28</v>
      </c>
      <c r="AX314" s="10" t="s">
        <v>70</v>
      </c>
      <c r="AY314" s="134" t="s">
        <v>142</v>
      </c>
    </row>
    <row r="315" spans="2:65" s="10" customFormat="1" ht="22.5" customHeight="1">
      <c r="B315" s="133"/>
      <c r="E315" s="134" t="s">
        <v>5</v>
      </c>
      <c r="F315" s="204" t="s">
        <v>485</v>
      </c>
      <c r="G315" s="205"/>
      <c r="H315" s="205"/>
      <c r="I315" s="205"/>
      <c r="K315" s="135">
        <v>0.13100000000000001</v>
      </c>
      <c r="R315" s="136"/>
      <c r="T315" s="137"/>
      <c r="AA315" s="138"/>
      <c r="AT315" s="134" t="s">
        <v>150</v>
      </c>
      <c r="AU315" s="134" t="s">
        <v>86</v>
      </c>
      <c r="AV315" s="10" t="s">
        <v>86</v>
      </c>
      <c r="AW315" s="10" t="s">
        <v>28</v>
      </c>
      <c r="AX315" s="10" t="s">
        <v>70</v>
      </c>
      <c r="AY315" s="134" t="s">
        <v>142</v>
      </c>
    </row>
    <row r="316" spans="2:65" s="11" customFormat="1" ht="22.5" customHeight="1">
      <c r="B316" s="139"/>
      <c r="E316" s="140" t="s">
        <v>5</v>
      </c>
      <c r="F316" s="206" t="s">
        <v>176</v>
      </c>
      <c r="G316" s="207"/>
      <c r="H316" s="207"/>
      <c r="I316" s="207"/>
      <c r="K316" s="141">
        <v>2.76</v>
      </c>
      <c r="R316" s="142"/>
      <c r="T316" s="143"/>
      <c r="AA316" s="144"/>
      <c r="AT316" s="145" t="s">
        <v>150</v>
      </c>
      <c r="AU316" s="145" t="s">
        <v>86</v>
      </c>
      <c r="AV316" s="11" t="s">
        <v>147</v>
      </c>
      <c r="AW316" s="11" t="s">
        <v>28</v>
      </c>
      <c r="AX316" s="11" t="s">
        <v>75</v>
      </c>
      <c r="AY316" s="145" t="s">
        <v>142</v>
      </c>
    </row>
    <row r="317" spans="2:65" s="1" customFormat="1" ht="31.5" customHeight="1">
      <c r="B317" s="123"/>
      <c r="C317" s="124" t="s">
        <v>506</v>
      </c>
      <c r="D317" s="124" t="s">
        <v>143</v>
      </c>
      <c r="E317" s="125" t="s">
        <v>507</v>
      </c>
      <c r="F317" s="198" t="s">
        <v>508</v>
      </c>
      <c r="G317" s="198"/>
      <c r="H317" s="198"/>
      <c r="I317" s="198"/>
      <c r="J317" s="126" t="s">
        <v>146</v>
      </c>
      <c r="K317" s="127">
        <v>124</v>
      </c>
      <c r="L317" s="199">
        <v>0</v>
      </c>
      <c r="M317" s="199"/>
      <c r="N317" s="199">
        <f>ROUND(L317*K317,2)</f>
        <v>0</v>
      </c>
      <c r="O317" s="199"/>
      <c r="P317" s="199"/>
      <c r="Q317" s="199"/>
      <c r="R317" s="128"/>
      <c r="T317" s="129" t="s">
        <v>5</v>
      </c>
      <c r="U317" s="38" t="s">
        <v>35</v>
      </c>
      <c r="V317" s="130">
        <v>0.41</v>
      </c>
      <c r="W317" s="130">
        <f>V317*K317</f>
        <v>50.839999999999996</v>
      </c>
      <c r="X317" s="130">
        <v>0</v>
      </c>
      <c r="Y317" s="130">
        <f>X317*K317</f>
        <v>0</v>
      </c>
      <c r="Z317" s="130">
        <v>0</v>
      </c>
      <c r="AA317" s="131">
        <f>Z317*K317</f>
        <v>0</v>
      </c>
      <c r="AR317" s="19" t="s">
        <v>219</v>
      </c>
      <c r="AT317" s="19" t="s">
        <v>143</v>
      </c>
      <c r="AU317" s="19" t="s">
        <v>86</v>
      </c>
      <c r="AY317" s="19" t="s">
        <v>142</v>
      </c>
      <c r="BE317" s="132">
        <f>IF(U317="základní",N317,0)</f>
        <v>0</v>
      </c>
      <c r="BF317" s="132">
        <f>IF(U317="snížená",N317,0)</f>
        <v>0</v>
      </c>
      <c r="BG317" s="132">
        <f>IF(U317="zákl. přenesená",N317,0)</f>
        <v>0</v>
      </c>
      <c r="BH317" s="132">
        <f>IF(U317="sníž. přenesená",N317,0)</f>
        <v>0</v>
      </c>
      <c r="BI317" s="132">
        <f>IF(U317="nulová",N317,0)</f>
        <v>0</v>
      </c>
      <c r="BJ317" s="19" t="s">
        <v>75</v>
      </c>
      <c r="BK317" s="132">
        <f>ROUND(L317*K317,2)</f>
        <v>0</v>
      </c>
      <c r="BL317" s="19" t="s">
        <v>219</v>
      </c>
      <c r="BM317" s="19" t="s">
        <v>509</v>
      </c>
    </row>
    <row r="318" spans="2:65" s="10" customFormat="1" ht="22.5" customHeight="1">
      <c r="B318" s="133"/>
      <c r="E318" s="134" t="s">
        <v>5</v>
      </c>
      <c r="F318" s="200" t="s">
        <v>510</v>
      </c>
      <c r="G318" s="201"/>
      <c r="H318" s="201"/>
      <c r="I318" s="201"/>
      <c r="K318" s="135">
        <v>124</v>
      </c>
      <c r="R318" s="136"/>
      <c r="T318" s="137"/>
      <c r="AA318" s="138"/>
      <c r="AT318" s="134" t="s">
        <v>150</v>
      </c>
      <c r="AU318" s="134" t="s">
        <v>86</v>
      </c>
      <c r="AV318" s="10" t="s">
        <v>86</v>
      </c>
      <c r="AW318" s="10" t="s">
        <v>28</v>
      </c>
      <c r="AX318" s="10" t="s">
        <v>75</v>
      </c>
      <c r="AY318" s="134" t="s">
        <v>142</v>
      </c>
    </row>
    <row r="319" spans="2:65" s="1" customFormat="1" ht="31.5" customHeight="1">
      <c r="B319" s="123"/>
      <c r="C319" s="146" t="s">
        <v>511</v>
      </c>
      <c r="D319" s="146" t="s">
        <v>255</v>
      </c>
      <c r="E319" s="147" t="s">
        <v>512</v>
      </c>
      <c r="F319" s="202" t="s">
        <v>513</v>
      </c>
      <c r="G319" s="202"/>
      <c r="H319" s="202"/>
      <c r="I319" s="202"/>
      <c r="J319" s="148" t="s">
        <v>146</v>
      </c>
      <c r="K319" s="149">
        <v>136.4</v>
      </c>
      <c r="L319" s="203">
        <v>0</v>
      </c>
      <c r="M319" s="203"/>
      <c r="N319" s="203">
        <f>ROUND(L319*K319,2)</f>
        <v>0</v>
      </c>
      <c r="O319" s="199"/>
      <c r="P319" s="199"/>
      <c r="Q319" s="199"/>
      <c r="R319" s="128"/>
      <c r="T319" s="129" t="s">
        <v>5</v>
      </c>
      <c r="U319" s="38" t="s">
        <v>35</v>
      </c>
      <c r="V319" s="130">
        <v>0</v>
      </c>
      <c r="W319" s="130">
        <f>V319*K319</f>
        <v>0</v>
      </c>
      <c r="X319" s="130">
        <v>9.3100000000000006E-3</v>
      </c>
      <c r="Y319" s="130">
        <f>X319*K319</f>
        <v>1.2698840000000002</v>
      </c>
      <c r="Z319" s="130">
        <v>0</v>
      </c>
      <c r="AA319" s="131">
        <f>Z319*K319</f>
        <v>0</v>
      </c>
      <c r="AR319" s="19" t="s">
        <v>298</v>
      </c>
      <c r="AT319" s="19" t="s">
        <v>255</v>
      </c>
      <c r="AU319" s="19" t="s">
        <v>86</v>
      </c>
      <c r="AY319" s="19" t="s">
        <v>142</v>
      </c>
      <c r="BE319" s="132">
        <f>IF(U319="základní",N319,0)</f>
        <v>0</v>
      </c>
      <c r="BF319" s="132">
        <f>IF(U319="snížená",N319,0)</f>
        <v>0</v>
      </c>
      <c r="BG319" s="132">
        <f>IF(U319="zákl. přenesená",N319,0)</f>
        <v>0</v>
      </c>
      <c r="BH319" s="132">
        <f>IF(U319="sníž. přenesená",N319,0)</f>
        <v>0</v>
      </c>
      <c r="BI319" s="132">
        <f>IF(U319="nulová",N319,0)</f>
        <v>0</v>
      </c>
      <c r="BJ319" s="19" t="s">
        <v>75</v>
      </c>
      <c r="BK319" s="132">
        <f>ROUND(L319*K319,2)</f>
        <v>0</v>
      </c>
      <c r="BL319" s="19" t="s">
        <v>219</v>
      </c>
      <c r="BM319" s="19" t="s">
        <v>514</v>
      </c>
    </row>
    <row r="320" spans="2:65" s="10" customFormat="1" ht="22.5" customHeight="1">
      <c r="B320" s="133"/>
      <c r="E320" s="134" t="s">
        <v>5</v>
      </c>
      <c r="F320" s="200" t="s">
        <v>515</v>
      </c>
      <c r="G320" s="201"/>
      <c r="H320" s="201"/>
      <c r="I320" s="201"/>
      <c r="K320" s="135">
        <v>136.4</v>
      </c>
      <c r="R320" s="136"/>
      <c r="T320" s="137"/>
      <c r="AA320" s="138"/>
      <c r="AT320" s="134" t="s">
        <v>150</v>
      </c>
      <c r="AU320" s="134" t="s">
        <v>86</v>
      </c>
      <c r="AV320" s="10" t="s">
        <v>86</v>
      </c>
      <c r="AW320" s="10" t="s">
        <v>28</v>
      </c>
      <c r="AX320" s="10" t="s">
        <v>75</v>
      </c>
      <c r="AY320" s="134" t="s">
        <v>142</v>
      </c>
    </row>
    <row r="321" spans="2:65" s="1" customFormat="1" ht="31.5" customHeight="1">
      <c r="B321" s="123"/>
      <c r="C321" s="124" t="s">
        <v>516</v>
      </c>
      <c r="D321" s="124" t="s">
        <v>143</v>
      </c>
      <c r="E321" s="125" t="s">
        <v>517</v>
      </c>
      <c r="F321" s="198" t="s">
        <v>518</v>
      </c>
      <c r="G321" s="198"/>
      <c r="H321" s="198"/>
      <c r="I321" s="198"/>
      <c r="J321" s="126" t="s">
        <v>146</v>
      </c>
      <c r="K321" s="127">
        <v>124</v>
      </c>
      <c r="L321" s="199">
        <v>0</v>
      </c>
      <c r="M321" s="199"/>
      <c r="N321" s="199">
        <f>ROUND(L321*K321,2)</f>
        <v>0</v>
      </c>
      <c r="O321" s="199"/>
      <c r="P321" s="199"/>
      <c r="Q321" s="199"/>
      <c r="R321" s="128"/>
      <c r="T321" s="129" t="s">
        <v>5</v>
      </c>
      <c r="U321" s="38" t="s">
        <v>35</v>
      </c>
      <c r="V321" s="130">
        <v>0.13500000000000001</v>
      </c>
      <c r="W321" s="130">
        <f>V321*K321</f>
        <v>16.740000000000002</v>
      </c>
      <c r="X321" s="130">
        <v>0</v>
      </c>
      <c r="Y321" s="130">
        <f>X321*K321</f>
        <v>0</v>
      </c>
      <c r="Z321" s="130">
        <v>0</v>
      </c>
      <c r="AA321" s="131">
        <f>Z321*K321</f>
        <v>0</v>
      </c>
      <c r="AR321" s="19" t="s">
        <v>219</v>
      </c>
      <c r="AT321" s="19" t="s">
        <v>143</v>
      </c>
      <c r="AU321" s="19" t="s">
        <v>86</v>
      </c>
      <c r="AY321" s="19" t="s">
        <v>142</v>
      </c>
      <c r="BE321" s="132">
        <f>IF(U321="základní",N321,0)</f>
        <v>0</v>
      </c>
      <c r="BF321" s="132">
        <f>IF(U321="snížená",N321,0)</f>
        <v>0</v>
      </c>
      <c r="BG321" s="132">
        <f>IF(U321="zákl. přenesená",N321,0)</f>
        <v>0</v>
      </c>
      <c r="BH321" s="132">
        <f>IF(U321="sníž. přenesená",N321,0)</f>
        <v>0</v>
      </c>
      <c r="BI321" s="132">
        <f>IF(U321="nulová",N321,0)</f>
        <v>0</v>
      </c>
      <c r="BJ321" s="19" t="s">
        <v>75</v>
      </c>
      <c r="BK321" s="132">
        <f>ROUND(L321*K321,2)</f>
        <v>0</v>
      </c>
      <c r="BL321" s="19" t="s">
        <v>219</v>
      </c>
      <c r="BM321" s="19" t="s">
        <v>519</v>
      </c>
    </row>
    <row r="322" spans="2:65" s="10" customFormat="1" ht="22.5" customHeight="1">
      <c r="B322" s="133"/>
      <c r="E322" s="134" t="s">
        <v>5</v>
      </c>
      <c r="F322" s="200" t="s">
        <v>520</v>
      </c>
      <c r="G322" s="201"/>
      <c r="H322" s="201"/>
      <c r="I322" s="201"/>
      <c r="K322" s="135">
        <v>124</v>
      </c>
      <c r="R322" s="136"/>
      <c r="T322" s="137"/>
      <c r="AA322" s="138"/>
      <c r="AT322" s="134" t="s">
        <v>150</v>
      </c>
      <c r="AU322" s="134" t="s">
        <v>86</v>
      </c>
      <c r="AV322" s="10" t="s">
        <v>86</v>
      </c>
      <c r="AW322" s="10" t="s">
        <v>28</v>
      </c>
      <c r="AX322" s="10" t="s">
        <v>75</v>
      </c>
      <c r="AY322" s="134" t="s">
        <v>142</v>
      </c>
    </row>
    <row r="323" spans="2:65" s="1" customFormat="1" ht="31.5" customHeight="1">
      <c r="B323" s="123"/>
      <c r="C323" s="124" t="s">
        <v>521</v>
      </c>
      <c r="D323" s="124" t="s">
        <v>143</v>
      </c>
      <c r="E323" s="125" t="s">
        <v>522</v>
      </c>
      <c r="F323" s="198" t="s">
        <v>523</v>
      </c>
      <c r="G323" s="198"/>
      <c r="H323" s="198"/>
      <c r="I323" s="198"/>
      <c r="J323" s="126" t="s">
        <v>321</v>
      </c>
      <c r="K323" s="127">
        <v>124</v>
      </c>
      <c r="L323" s="199">
        <v>0</v>
      </c>
      <c r="M323" s="199"/>
      <c r="N323" s="199">
        <f>ROUND(L323*K323,2)</f>
        <v>0</v>
      </c>
      <c r="O323" s="199"/>
      <c r="P323" s="199"/>
      <c r="Q323" s="199"/>
      <c r="R323" s="128"/>
      <c r="T323" s="129" t="s">
        <v>5</v>
      </c>
      <c r="U323" s="38" t="s">
        <v>35</v>
      </c>
      <c r="V323" s="130">
        <v>0.03</v>
      </c>
      <c r="W323" s="130">
        <f>V323*K323</f>
        <v>3.7199999999999998</v>
      </c>
      <c r="X323" s="130">
        <v>0</v>
      </c>
      <c r="Y323" s="130">
        <f>X323*K323</f>
        <v>0</v>
      </c>
      <c r="Z323" s="130">
        <v>0</v>
      </c>
      <c r="AA323" s="131">
        <f>Z323*K323</f>
        <v>0</v>
      </c>
      <c r="AR323" s="19" t="s">
        <v>219</v>
      </c>
      <c r="AT323" s="19" t="s">
        <v>143</v>
      </c>
      <c r="AU323" s="19" t="s">
        <v>86</v>
      </c>
      <c r="AY323" s="19" t="s">
        <v>142</v>
      </c>
      <c r="BE323" s="132">
        <f>IF(U323="základní",N323,0)</f>
        <v>0</v>
      </c>
      <c r="BF323" s="132">
        <f>IF(U323="snížená",N323,0)</f>
        <v>0</v>
      </c>
      <c r="BG323" s="132">
        <f>IF(U323="zákl. přenesená",N323,0)</f>
        <v>0</v>
      </c>
      <c r="BH323" s="132">
        <f>IF(U323="sníž. přenesená",N323,0)</f>
        <v>0</v>
      </c>
      <c r="BI323" s="132">
        <f>IF(U323="nulová",N323,0)</f>
        <v>0</v>
      </c>
      <c r="BJ323" s="19" t="s">
        <v>75</v>
      </c>
      <c r="BK323" s="132">
        <f>ROUND(L323*K323,2)</f>
        <v>0</v>
      </c>
      <c r="BL323" s="19" t="s">
        <v>219</v>
      </c>
      <c r="BM323" s="19" t="s">
        <v>524</v>
      </c>
    </row>
    <row r="324" spans="2:65" s="10" customFormat="1" ht="22.5" customHeight="1">
      <c r="B324" s="133"/>
      <c r="E324" s="134" t="s">
        <v>5</v>
      </c>
      <c r="F324" s="200" t="s">
        <v>525</v>
      </c>
      <c r="G324" s="201"/>
      <c r="H324" s="201"/>
      <c r="I324" s="201"/>
      <c r="K324" s="135">
        <v>124</v>
      </c>
      <c r="R324" s="136"/>
      <c r="T324" s="137"/>
      <c r="AA324" s="138"/>
      <c r="AT324" s="134" t="s">
        <v>150</v>
      </c>
      <c r="AU324" s="134" t="s">
        <v>86</v>
      </c>
      <c r="AV324" s="10" t="s">
        <v>86</v>
      </c>
      <c r="AW324" s="10" t="s">
        <v>28</v>
      </c>
      <c r="AX324" s="10" t="s">
        <v>75</v>
      </c>
      <c r="AY324" s="134" t="s">
        <v>142</v>
      </c>
    </row>
    <row r="325" spans="2:65" s="1" customFormat="1" ht="31.5" customHeight="1">
      <c r="B325" s="123"/>
      <c r="C325" s="146" t="s">
        <v>526</v>
      </c>
      <c r="D325" s="146" t="s">
        <v>255</v>
      </c>
      <c r="E325" s="147" t="s">
        <v>527</v>
      </c>
      <c r="F325" s="202" t="s">
        <v>528</v>
      </c>
      <c r="G325" s="202"/>
      <c r="H325" s="202"/>
      <c r="I325" s="202"/>
      <c r="J325" s="148" t="s">
        <v>321</v>
      </c>
      <c r="K325" s="149">
        <v>620</v>
      </c>
      <c r="L325" s="203">
        <v>0</v>
      </c>
      <c r="M325" s="203"/>
      <c r="N325" s="203">
        <f>ROUND(L325*K325,2)</f>
        <v>0</v>
      </c>
      <c r="O325" s="199"/>
      <c r="P325" s="199"/>
      <c r="Q325" s="199"/>
      <c r="R325" s="128"/>
      <c r="T325" s="129" t="s">
        <v>5</v>
      </c>
      <c r="U325" s="38" t="s">
        <v>35</v>
      </c>
      <c r="V325" s="130">
        <v>0</v>
      </c>
      <c r="W325" s="130">
        <f>V325*K325</f>
        <v>0</v>
      </c>
      <c r="X325" s="130">
        <v>0</v>
      </c>
      <c r="Y325" s="130">
        <f>X325*K325</f>
        <v>0</v>
      </c>
      <c r="Z325" s="130">
        <v>0</v>
      </c>
      <c r="AA325" s="131">
        <f>Z325*K325</f>
        <v>0</v>
      </c>
      <c r="AR325" s="19" t="s">
        <v>298</v>
      </c>
      <c r="AT325" s="19" t="s">
        <v>255</v>
      </c>
      <c r="AU325" s="19" t="s">
        <v>86</v>
      </c>
      <c r="AY325" s="19" t="s">
        <v>142</v>
      </c>
      <c r="BE325" s="132">
        <f>IF(U325="základní",N325,0)</f>
        <v>0</v>
      </c>
      <c r="BF325" s="132">
        <f>IF(U325="snížená",N325,0)</f>
        <v>0</v>
      </c>
      <c r="BG325" s="132">
        <f>IF(U325="zákl. přenesená",N325,0)</f>
        <v>0</v>
      </c>
      <c r="BH325" s="132">
        <f>IF(U325="sníž. přenesená",N325,0)</f>
        <v>0</v>
      </c>
      <c r="BI325" s="132">
        <f>IF(U325="nulová",N325,0)</f>
        <v>0</v>
      </c>
      <c r="BJ325" s="19" t="s">
        <v>75</v>
      </c>
      <c r="BK325" s="132">
        <f>ROUND(L325*K325,2)</f>
        <v>0</v>
      </c>
      <c r="BL325" s="19" t="s">
        <v>219</v>
      </c>
      <c r="BM325" s="19" t="s">
        <v>529</v>
      </c>
    </row>
    <row r="326" spans="2:65" s="10" customFormat="1" ht="22.5" customHeight="1">
      <c r="B326" s="133"/>
      <c r="E326" s="134" t="s">
        <v>5</v>
      </c>
      <c r="F326" s="200" t="s">
        <v>530</v>
      </c>
      <c r="G326" s="201"/>
      <c r="H326" s="201"/>
      <c r="I326" s="201"/>
      <c r="K326" s="135">
        <v>620</v>
      </c>
      <c r="R326" s="136"/>
      <c r="T326" s="137"/>
      <c r="AA326" s="138"/>
      <c r="AT326" s="134" t="s">
        <v>150</v>
      </c>
      <c r="AU326" s="134" t="s">
        <v>86</v>
      </c>
      <c r="AV326" s="10" t="s">
        <v>86</v>
      </c>
      <c r="AW326" s="10" t="s">
        <v>28</v>
      </c>
      <c r="AX326" s="10" t="s">
        <v>75</v>
      </c>
      <c r="AY326" s="134" t="s">
        <v>142</v>
      </c>
    </row>
    <row r="327" spans="2:65" s="1" customFormat="1" ht="31.5" customHeight="1">
      <c r="B327" s="123"/>
      <c r="C327" s="124" t="s">
        <v>531</v>
      </c>
      <c r="D327" s="124" t="s">
        <v>143</v>
      </c>
      <c r="E327" s="125" t="s">
        <v>532</v>
      </c>
      <c r="F327" s="198" t="s">
        <v>533</v>
      </c>
      <c r="G327" s="198"/>
      <c r="H327" s="198"/>
      <c r="I327" s="198"/>
      <c r="J327" s="126" t="s">
        <v>153</v>
      </c>
      <c r="K327" s="127">
        <v>3.8</v>
      </c>
      <c r="L327" s="199">
        <v>0</v>
      </c>
      <c r="M327" s="199"/>
      <c r="N327" s="199">
        <f>ROUND(L327*K327,2)</f>
        <v>0</v>
      </c>
      <c r="O327" s="199"/>
      <c r="P327" s="199"/>
      <c r="Q327" s="199"/>
      <c r="R327" s="128"/>
      <c r="T327" s="129" t="s">
        <v>5</v>
      </c>
      <c r="U327" s="38" t="s">
        <v>35</v>
      </c>
      <c r="V327" s="130">
        <v>0</v>
      </c>
      <c r="W327" s="130">
        <f>V327*K327</f>
        <v>0</v>
      </c>
      <c r="X327" s="130">
        <v>2.3369999999999998E-2</v>
      </c>
      <c r="Y327" s="130">
        <f>X327*K327</f>
        <v>8.8805999999999996E-2</v>
      </c>
      <c r="Z327" s="130">
        <v>0</v>
      </c>
      <c r="AA327" s="131">
        <f>Z327*K327</f>
        <v>0</v>
      </c>
      <c r="AR327" s="19" t="s">
        <v>219</v>
      </c>
      <c r="AT327" s="19" t="s">
        <v>143</v>
      </c>
      <c r="AU327" s="19" t="s">
        <v>86</v>
      </c>
      <c r="AY327" s="19" t="s">
        <v>142</v>
      </c>
      <c r="BE327" s="132">
        <f>IF(U327="základní",N327,0)</f>
        <v>0</v>
      </c>
      <c r="BF327" s="132">
        <f>IF(U327="snížená",N327,0)</f>
        <v>0</v>
      </c>
      <c r="BG327" s="132">
        <f>IF(U327="zákl. přenesená",N327,0)</f>
        <v>0</v>
      </c>
      <c r="BH327" s="132">
        <f>IF(U327="sníž. přenesená",N327,0)</f>
        <v>0</v>
      </c>
      <c r="BI327" s="132">
        <f>IF(U327="nulová",N327,0)</f>
        <v>0</v>
      </c>
      <c r="BJ327" s="19" t="s">
        <v>75</v>
      </c>
      <c r="BK327" s="132">
        <f>ROUND(L327*K327,2)</f>
        <v>0</v>
      </c>
      <c r="BL327" s="19" t="s">
        <v>219</v>
      </c>
      <c r="BM327" s="19" t="s">
        <v>534</v>
      </c>
    </row>
    <row r="328" spans="2:65" s="1" customFormat="1" ht="31.5" customHeight="1">
      <c r="B328" s="123"/>
      <c r="C328" s="124" t="s">
        <v>535</v>
      </c>
      <c r="D328" s="124" t="s">
        <v>143</v>
      </c>
      <c r="E328" s="125" t="s">
        <v>536</v>
      </c>
      <c r="F328" s="198" t="s">
        <v>537</v>
      </c>
      <c r="G328" s="198"/>
      <c r="H328" s="198"/>
      <c r="I328" s="198"/>
      <c r="J328" s="126" t="s">
        <v>456</v>
      </c>
      <c r="K328" s="127">
        <v>2033.31</v>
      </c>
      <c r="L328" s="199">
        <v>0</v>
      </c>
      <c r="M328" s="199"/>
      <c r="N328" s="199">
        <f>ROUND(L328*K328,2)</f>
        <v>0</v>
      </c>
      <c r="O328" s="199"/>
      <c r="P328" s="199"/>
      <c r="Q328" s="199"/>
      <c r="R328" s="128"/>
      <c r="T328" s="129" t="s">
        <v>5</v>
      </c>
      <c r="U328" s="38" t="s">
        <v>35</v>
      </c>
      <c r="V328" s="130">
        <v>0</v>
      </c>
      <c r="W328" s="130">
        <f>V328*K328</f>
        <v>0</v>
      </c>
      <c r="X328" s="130">
        <v>0</v>
      </c>
      <c r="Y328" s="130">
        <f>X328*K328</f>
        <v>0</v>
      </c>
      <c r="Z328" s="130">
        <v>0</v>
      </c>
      <c r="AA328" s="131">
        <f>Z328*K328</f>
        <v>0</v>
      </c>
      <c r="AR328" s="19" t="s">
        <v>219</v>
      </c>
      <c r="AT328" s="19" t="s">
        <v>143</v>
      </c>
      <c r="AU328" s="19" t="s">
        <v>86</v>
      </c>
      <c r="AY328" s="19" t="s">
        <v>142</v>
      </c>
      <c r="BE328" s="132">
        <f>IF(U328="základní",N328,0)</f>
        <v>0</v>
      </c>
      <c r="BF328" s="132">
        <f>IF(U328="snížená",N328,0)</f>
        <v>0</v>
      </c>
      <c r="BG328" s="132">
        <f>IF(U328="zákl. přenesená",N328,0)</f>
        <v>0</v>
      </c>
      <c r="BH328" s="132">
        <f>IF(U328="sníž. přenesená",N328,0)</f>
        <v>0</v>
      </c>
      <c r="BI328" s="132">
        <f>IF(U328="nulová",N328,0)</f>
        <v>0</v>
      </c>
      <c r="BJ328" s="19" t="s">
        <v>75</v>
      </c>
      <c r="BK328" s="132">
        <f>ROUND(L328*K328,2)</f>
        <v>0</v>
      </c>
      <c r="BL328" s="19" t="s">
        <v>219</v>
      </c>
      <c r="BM328" s="19" t="s">
        <v>538</v>
      </c>
    </row>
    <row r="329" spans="2:65" s="9" customFormat="1" ht="29.85" customHeight="1">
      <c r="B329" s="113"/>
      <c r="D329" s="122" t="s">
        <v>111</v>
      </c>
      <c r="E329" s="122"/>
      <c r="F329" s="122"/>
      <c r="G329" s="122"/>
      <c r="H329" s="122"/>
      <c r="I329" s="122"/>
      <c r="J329" s="122"/>
      <c r="K329" s="122"/>
      <c r="L329" s="122"/>
      <c r="M329" s="122"/>
      <c r="N329" s="193">
        <f>BK329</f>
        <v>0</v>
      </c>
      <c r="O329" s="194"/>
      <c r="P329" s="194"/>
      <c r="Q329" s="194"/>
      <c r="R329" s="115"/>
      <c r="T329" s="116"/>
      <c r="W329" s="117">
        <f>SUM(W330:W355)</f>
        <v>17.026250000000001</v>
      </c>
      <c r="Y329" s="117">
        <f>SUM(Y330:Y355)</f>
        <v>0.121669</v>
      </c>
      <c r="AA329" s="118">
        <f>SUM(AA330:AA355)</f>
        <v>0</v>
      </c>
      <c r="AR329" s="119" t="s">
        <v>86</v>
      </c>
      <c r="AT329" s="120" t="s">
        <v>69</v>
      </c>
      <c r="AU329" s="120" t="s">
        <v>75</v>
      </c>
      <c r="AY329" s="119" t="s">
        <v>142</v>
      </c>
      <c r="BK329" s="121">
        <f>SUM(BK330:BK355)</f>
        <v>0</v>
      </c>
    </row>
    <row r="330" spans="2:65" s="1" customFormat="1" ht="31.5" customHeight="1">
      <c r="B330" s="123"/>
      <c r="C330" s="124" t="s">
        <v>539</v>
      </c>
      <c r="D330" s="124" t="s">
        <v>143</v>
      </c>
      <c r="E330" s="125" t="s">
        <v>540</v>
      </c>
      <c r="F330" s="198" t="s">
        <v>541</v>
      </c>
      <c r="G330" s="198"/>
      <c r="H330" s="198"/>
      <c r="I330" s="198"/>
      <c r="J330" s="126" t="s">
        <v>321</v>
      </c>
      <c r="K330" s="127">
        <v>15.5</v>
      </c>
      <c r="L330" s="199">
        <v>0</v>
      </c>
      <c r="M330" s="199"/>
      <c r="N330" s="199">
        <f>ROUND(L330*K330,2)</f>
        <v>0</v>
      </c>
      <c r="O330" s="199"/>
      <c r="P330" s="199"/>
      <c r="Q330" s="199"/>
      <c r="R330" s="128"/>
      <c r="T330" s="129" t="s">
        <v>5</v>
      </c>
      <c r="U330" s="38" t="s">
        <v>35</v>
      </c>
      <c r="V330" s="130">
        <v>0.30499999999999999</v>
      </c>
      <c r="W330" s="130">
        <f>V330*K330</f>
        <v>4.7275</v>
      </c>
      <c r="X330" s="130">
        <v>2.8700000000000002E-3</v>
      </c>
      <c r="Y330" s="130">
        <f>X330*K330</f>
        <v>4.4485000000000004E-2</v>
      </c>
      <c r="Z330" s="130">
        <v>0</v>
      </c>
      <c r="AA330" s="131">
        <f>Z330*K330</f>
        <v>0</v>
      </c>
      <c r="AR330" s="19" t="s">
        <v>219</v>
      </c>
      <c r="AT330" s="19" t="s">
        <v>143</v>
      </c>
      <c r="AU330" s="19" t="s">
        <v>86</v>
      </c>
      <c r="AY330" s="19" t="s">
        <v>142</v>
      </c>
      <c r="BE330" s="132">
        <f>IF(U330="základní",N330,0)</f>
        <v>0</v>
      </c>
      <c r="BF330" s="132">
        <f>IF(U330="snížená",N330,0)</f>
        <v>0</v>
      </c>
      <c r="BG330" s="132">
        <f>IF(U330="zákl. přenesená",N330,0)</f>
        <v>0</v>
      </c>
      <c r="BH330" s="132">
        <f>IF(U330="sníž. přenesená",N330,0)</f>
        <v>0</v>
      </c>
      <c r="BI330" s="132">
        <f>IF(U330="nulová",N330,0)</f>
        <v>0</v>
      </c>
      <c r="BJ330" s="19" t="s">
        <v>75</v>
      </c>
      <c r="BK330" s="132">
        <f>ROUND(L330*K330,2)</f>
        <v>0</v>
      </c>
      <c r="BL330" s="19" t="s">
        <v>219</v>
      </c>
      <c r="BM330" s="19" t="s">
        <v>542</v>
      </c>
    </row>
    <row r="331" spans="2:65" s="10" customFormat="1" ht="22.5" customHeight="1">
      <c r="B331" s="133"/>
      <c r="E331" s="134" t="s">
        <v>5</v>
      </c>
      <c r="F331" s="200" t="s">
        <v>543</v>
      </c>
      <c r="G331" s="201"/>
      <c r="H331" s="201"/>
      <c r="I331" s="201"/>
      <c r="K331" s="135">
        <v>15.5</v>
      </c>
      <c r="R331" s="136"/>
      <c r="T331" s="137"/>
      <c r="AA331" s="138"/>
      <c r="AT331" s="134" t="s">
        <v>150</v>
      </c>
      <c r="AU331" s="134" t="s">
        <v>86</v>
      </c>
      <c r="AV331" s="10" t="s">
        <v>86</v>
      </c>
      <c r="AW331" s="10" t="s">
        <v>28</v>
      </c>
      <c r="AX331" s="10" t="s">
        <v>75</v>
      </c>
      <c r="AY331" s="134" t="s">
        <v>142</v>
      </c>
    </row>
    <row r="332" spans="2:65" s="1" customFormat="1" ht="31.5" customHeight="1">
      <c r="B332" s="123"/>
      <c r="C332" s="124" t="s">
        <v>544</v>
      </c>
      <c r="D332" s="124" t="s">
        <v>143</v>
      </c>
      <c r="E332" s="125" t="s">
        <v>545</v>
      </c>
      <c r="F332" s="198" t="s">
        <v>546</v>
      </c>
      <c r="G332" s="198"/>
      <c r="H332" s="198"/>
      <c r="I332" s="198"/>
      <c r="J332" s="126" t="s">
        <v>321</v>
      </c>
      <c r="K332" s="127">
        <v>16</v>
      </c>
      <c r="L332" s="199">
        <v>0</v>
      </c>
      <c r="M332" s="199"/>
      <c r="N332" s="199">
        <f>ROUND(L332*K332,2)</f>
        <v>0</v>
      </c>
      <c r="O332" s="199"/>
      <c r="P332" s="199"/>
      <c r="Q332" s="199"/>
      <c r="R332" s="128"/>
      <c r="T332" s="129" t="s">
        <v>5</v>
      </c>
      <c r="U332" s="38" t="s">
        <v>35</v>
      </c>
      <c r="V332" s="130">
        <v>0.22800000000000001</v>
      </c>
      <c r="W332" s="130">
        <f>V332*K332</f>
        <v>3.6480000000000001</v>
      </c>
      <c r="X332" s="130">
        <v>2.2699999999999999E-3</v>
      </c>
      <c r="Y332" s="130">
        <f>X332*K332</f>
        <v>3.6319999999999998E-2</v>
      </c>
      <c r="Z332" s="130">
        <v>0</v>
      </c>
      <c r="AA332" s="131">
        <f>Z332*K332</f>
        <v>0</v>
      </c>
      <c r="AR332" s="19" t="s">
        <v>219</v>
      </c>
      <c r="AT332" s="19" t="s">
        <v>143</v>
      </c>
      <c r="AU332" s="19" t="s">
        <v>86</v>
      </c>
      <c r="AY332" s="19" t="s">
        <v>142</v>
      </c>
      <c r="BE332" s="132">
        <f>IF(U332="základní",N332,0)</f>
        <v>0</v>
      </c>
      <c r="BF332" s="132">
        <f>IF(U332="snížená",N332,0)</f>
        <v>0</v>
      </c>
      <c r="BG332" s="132">
        <f>IF(U332="zákl. přenesená",N332,0)</f>
        <v>0</v>
      </c>
      <c r="BH332" s="132">
        <f>IF(U332="sníž. přenesená",N332,0)</f>
        <v>0</v>
      </c>
      <c r="BI332" s="132">
        <f>IF(U332="nulová",N332,0)</f>
        <v>0</v>
      </c>
      <c r="BJ332" s="19" t="s">
        <v>75</v>
      </c>
      <c r="BK332" s="132">
        <f>ROUND(L332*K332,2)</f>
        <v>0</v>
      </c>
      <c r="BL332" s="19" t="s">
        <v>219</v>
      </c>
      <c r="BM332" s="19" t="s">
        <v>547</v>
      </c>
    </row>
    <row r="333" spans="2:65" s="10" customFormat="1" ht="22.5" customHeight="1">
      <c r="B333" s="133"/>
      <c r="E333" s="134" t="s">
        <v>5</v>
      </c>
      <c r="F333" s="200" t="s">
        <v>548</v>
      </c>
      <c r="G333" s="201"/>
      <c r="H333" s="201"/>
      <c r="I333" s="201"/>
      <c r="K333" s="135">
        <v>16</v>
      </c>
      <c r="R333" s="136"/>
      <c r="T333" s="137"/>
      <c r="AA333" s="138"/>
      <c r="AT333" s="134" t="s">
        <v>150</v>
      </c>
      <c r="AU333" s="134" t="s">
        <v>86</v>
      </c>
      <c r="AV333" s="10" t="s">
        <v>86</v>
      </c>
      <c r="AW333" s="10" t="s">
        <v>28</v>
      </c>
      <c r="AX333" s="10" t="s">
        <v>75</v>
      </c>
      <c r="AY333" s="134" t="s">
        <v>142</v>
      </c>
    </row>
    <row r="334" spans="2:65" s="1" customFormat="1" ht="31.5" customHeight="1">
      <c r="B334" s="123"/>
      <c r="C334" s="124" t="s">
        <v>549</v>
      </c>
      <c r="D334" s="124" t="s">
        <v>143</v>
      </c>
      <c r="E334" s="125" t="s">
        <v>550</v>
      </c>
      <c r="F334" s="198" t="s">
        <v>551</v>
      </c>
      <c r="G334" s="198"/>
      <c r="H334" s="198"/>
      <c r="I334" s="198"/>
      <c r="J334" s="126" t="s">
        <v>321</v>
      </c>
      <c r="K334" s="127">
        <v>5.25</v>
      </c>
      <c r="L334" s="199">
        <v>0</v>
      </c>
      <c r="M334" s="199"/>
      <c r="N334" s="199">
        <f>ROUND(L334*K334,2)</f>
        <v>0</v>
      </c>
      <c r="O334" s="199"/>
      <c r="P334" s="199"/>
      <c r="Q334" s="199"/>
      <c r="R334" s="128"/>
      <c r="T334" s="129" t="s">
        <v>5</v>
      </c>
      <c r="U334" s="38" t="s">
        <v>35</v>
      </c>
      <c r="V334" s="130">
        <v>0.33100000000000002</v>
      </c>
      <c r="W334" s="130">
        <f>V334*K334</f>
        <v>1.7377500000000001</v>
      </c>
      <c r="X334" s="130">
        <v>1.8400000000000001E-3</v>
      </c>
      <c r="Y334" s="130">
        <f>X334*K334</f>
        <v>9.6600000000000002E-3</v>
      </c>
      <c r="Z334" s="130">
        <v>0</v>
      </c>
      <c r="AA334" s="131">
        <f>Z334*K334</f>
        <v>0</v>
      </c>
      <c r="AR334" s="19" t="s">
        <v>219</v>
      </c>
      <c r="AT334" s="19" t="s">
        <v>143</v>
      </c>
      <c r="AU334" s="19" t="s">
        <v>86</v>
      </c>
      <c r="AY334" s="19" t="s">
        <v>142</v>
      </c>
      <c r="BE334" s="132">
        <f>IF(U334="základní",N334,0)</f>
        <v>0</v>
      </c>
      <c r="BF334" s="132">
        <f>IF(U334="snížená",N334,0)</f>
        <v>0</v>
      </c>
      <c r="BG334" s="132">
        <f>IF(U334="zákl. přenesená",N334,0)</f>
        <v>0</v>
      </c>
      <c r="BH334" s="132">
        <f>IF(U334="sníž. přenesená",N334,0)</f>
        <v>0</v>
      </c>
      <c r="BI334" s="132">
        <f>IF(U334="nulová",N334,0)</f>
        <v>0</v>
      </c>
      <c r="BJ334" s="19" t="s">
        <v>75</v>
      </c>
      <c r="BK334" s="132">
        <f>ROUND(L334*K334,2)</f>
        <v>0</v>
      </c>
      <c r="BL334" s="19" t="s">
        <v>219</v>
      </c>
      <c r="BM334" s="19" t="s">
        <v>552</v>
      </c>
    </row>
    <row r="335" spans="2:65" s="10" customFormat="1" ht="22.5" customHeight="1">
      <c r="B335" s="133"/>
      <c r="E335" s="134" t="s">
        <v>5</v>
      </c>
      <c r="F335" s="200" t="s">
        <v>553</v>
      </c>
      <c r="G335" s="201"/>
      <c r="H335" s="201"/>
      <c r="I335" s="201"/>
      <c r="K335" s="135">
        <v>5.25</v>
      </c>
      <c r="R335" s="136"/>
      <c r="T335" s="137"/>
      <c r="AA335" s="138"/>
      <c r="AT335" s="134" t="s">
        <v>150</v>
      </c>
      <c r="AU335" s="134" t="s">
        <v>86</v>
      </c>
      <c r="AV335" s="10" t="s">
        <v>86</v>
      </c>
      <c r="AW335" s="10" t="s">
        <v>28</v>
      </c>
      <c r="AX335" s="10" t="s">
        <v>75</v>
      </c>
      <c r="AY335" s="134" t="s">
        <v>142</v>
      </c>
    </row>
    <row r="336" spans="2:65" s="1" customFormat="1" ht="22.5" customHeight="1">
      <c r="B336" s="123"/>
      <c r="C336" s="124" t="s">
        <v>554</v>
      </c>
      <c r="D336" s="124" t="s">
        <v>143</v>
      </c>
      <c r="E336" s="125" t="s">
        <v>555</v>
      </c>
      <c r="F336" s="198" t="s">
        <v>556</v>
      </c>
      <c r="G336" s="198"/>
      <c r="H336" s="198"/>
      <c r="I336" s="198"/>
      <c r="J336" s="126" t="s">
        <v>321</v>
      </c>
      <c r="K336" s="127">
        <v>16</v>
      </c>
      <c r="L336" s="199">
        <v>0</v>
      </c>
      <c r="M336" s="199"/>
      <c r="N336" s="199">
        <f>ROUND(L336*K336,2)</f>
        <v>0</v>
      </c>
      <c r="O336" s="199"/>
      <c r="P336" s="199"/>
      <c r="Q336" s="199"/>
      <c r="R336" s="128"/>
      <c r="T336" s="129" t="s">
        <v>5</v>
      </c>
      <c r="U336" s="38" t="s">
        <v>35</v>
      </c>
      <c r="V336" s="130">
        <v>0.245</v>
      </c>
      <c r="W336" s="130">
        <f>V336*K336</f>
        <v>3.92</v>
      </c>
      <c r="X336" s="130">
        <v>0</v>
      </c>
      <c r="Y336" s="130">
        <f>X336*K336</f>
        <v>0</v>
      </c>
      <c r="Z336" s="130">
        <v>0</v>
      </c>
      <c r="AA336" s="131">
        <f>Z336*K336</f>
        <v>0</v>
      </c>
      <c r="AR336" s="19" t="s">
        <v>219</v>
      </c>
      <c r="AT336" s="19" t="s">
        <v>143</v>
      </c>
      <c r="AU336" s="19" t="s">
        <v>86</v>
      </c>
      <c r="AY336" s="19" t="s">
        <v>142</v>
      </c>
      <c r="BE336" s="132">
        <f>IF(U336="základní",N336,0)</f>
        <v>0</v>
      </c>
      <c r="BF336" s="132">
        <f>IF(U336="snížená",N336,0)</f>
        <v>0</v>
      </c>
      <c r="BG336" s="132">
        <f>IF(U336="zákl. přenesená",N336,0)</f>
        <v>0</v>
      </c>
      <c r="BH336" s="132">
        <f>IF(U336="sníž. přenesená",N336,0)</f>
        <v>0</v>
      </c>
      <c r="BI336" s="132">
        <f>IF(U336="nulová",N336,0)</f>
        <v>0</v>
      </c>
      <c r="BJ336" s="19" t="s">
        <v>75</v>
      </c>
      <c r="BK336" s="132">
        <f>ROUND(L336*K336,2)</f>
        <v>0</v>
      </c>
      <c r="BL336" s="19" t="s">
        <v>219</v>
      </c>
      <c r="BM336" s="19" t="s">
        <v>557</v>
      </c>
    </row>
    <row r="337" spans="2:65" s="10" customFormat="1" ht="22.5" customHeight="1">
      <c r="B337" s="133"/>
      <c r="E337" s="134" t="s">
        <v>5</v>
      </c>
      <c r="F337" s="200" t="s">
        <v>548</v>
      </c>
      <c r="G337" s="201"/>
      <c r="H337" s="201"/>
      <c r="I337" s="201"/>
      <c r="K337" s="135">
        <v>16</v>
      </c>
      <c r="R337" s="136"/>
      <c r="T337" s="137"/>
      <c r="AA337" s="138"/>
      <c r="AT337" s="134" t="s">
        <v>150</v>
      </c>
      <c r="AU337" s="134" t="s">
        <v>86</v>
      </c>
      <c r="AV337" s="10" t="s">
        <v>86</v>
      </c>
      <c r="AW337" s="10" t="s">
        <v>28</v>
      </c>
      <c r="AX337" s="10" t="s">
        <v>75</v>
      </c>
      <c r="AY337" s="134" t="s">
        <v>142</v>
      </c>
    </row>
    <row r="338" spans="2:65" s="1" customFormat="1" ht="22.5" customHeight="1">
      <c r="B338" s="123"/>
      <c r="C338" s="146" t="s">
        <v>558</v>
      </c>
      <c r="D338" s="146" t="s">
        <v>255</v>
      </c>
      <c r="E338" s="147" t="s">
        <v>559</v>
      </c>
      <c r="F338" s="202" t="s">
        <v>560</v>
      </c>
      <c r="G338" s="202"/>
      <c r="H338" s="202"/>
      <c r="I338" s="202"/>
      <c r="J338" s="148" t="s">
        <v>321</v>
      </c>
      <c r="K338" s="149">
        <v>16.8</v>
      </c>
      <c r="L338" s="203">
        <v>0</v>
      </c>
      <c r="M338" s="203"/>
      <c r="N338" s="203">
        <f>ROUND(L338*K338,2)</f>
        <v>0</v>
      </c>
      <c r="O338" s="199"/>
      <c r="P338" s="199"/>
      <c r="Q338" s="199"/>
      <c r="R338" s="128"/>
      <c r="T338" s="129" t="s">
        <v>5</v>
      </c>
      <c r="U338" s="38" t="s">
        <v>35</v>
      </c>
      <c r="V338" s="130">
        <v>0</v>
      </c>
      <c r="W338" s="130">
        <f>V338*K338</f>
        <v>0</v>
      </c>
      <c r="X338" s="130">
        <v>1.1800000000000001E-3</v>
      </c>
      <c r="Y338" s="130">
        <f>X338*K338</f>
        <v>1.9824000000000001E-2</v>
      </c>
      <c r="Z338" s="130">
        <v>0</v>
      </c>
      <c r="AA338" s="131">
        <f>Z338*K338</f>
        <v>0</v>
      </c>
      <c r="AR338" s="19" t="s">
        <v>298</v>
      </c>
      <c r="AT338" s="19" t="s">
        <v>255</v>
      </c>
      <c r="AU338" s="19" t="s">
        <v>86</v>
      </c>
      <c r="AY338" s="19" t="s">
        <v>142</v>
      </c>
      <c r="BE338" s="132">
        <f>IF(U338="základní",N338,0)</f>
        <v>0</v>
      </c>
      <c r="BF338" s="132">
        <f>IF(U338="snížená",N338,0)</f>
        <v>0</v>
      </c>
      <c r="BG338" s="132">
        <f>IF(U338="zákl. přenesená",N338,0)</f>
        <v>0</v>
      </c>
      <c r="BH338" s="132">
        <f>IF(U338="sníž. přenesená",N338,0)</f>
        <v>0</v>
      </c>
      <c r="BI338" s="132">
        <f>IF(U338="nulová",N338,0)</f>
        <v>0</v>
      </c>
      <c r="BJ338" s="19" t="s">
        <v>75</v>
      </c>
      <c r="BK338" s="132">
        <f>ROUND(L338*K338,2)</f>
        <v>0</v>
      </c>
      <c r="BL338" s="19" t="s">
        <v>219</v>
      </c>
      <c r="BM338" s="19" t="s">
        <v>561</v>
      </c>
    </row>
    <row r="339" spans="2:65" s="10" customFormat="1" ht="22.5" customHeight="1">
      <c r="B339" s="133"/>
      <c r="E339" s="134" t="s">
        <v>5</v>
      </c>
      <c r="F339" s="200" t="s">
        <v>562</v>
      </c>
      <c r="G339" s="201"/>
      <c r="H339" s="201"/>
      <c r="I339" s="201"/>
      <c r="K339" s="135">
        <v>16.8</v>
      </c>
      <c r="R339" s="136"/>
      <c r="T339" s="137"/>
      <c r="AA339" s="138"/>
      <c r="AT339" s="134" t="s">
        <v>150</v>
      </c>
      <c r="AU339" s="134" t="s">
        <v>86</v>
      </c>
      <c r="AV339" s="10" t="s">
        <v>86</v>
      </c>
      <c r="AW339" s="10" t="s">
        <v>28</v>
      </c>
      <c r="AX339" s="10" t="s">
        <v>75</v>
      </c>
      <c r="AY339" s="134" t="s">
        <v>142</v>
      </c>
    </row>
    <row r="340" spans="2:65" s="1" customFormat="1" ht="22.5" customHeight="1">
      <c r="B340" s="123"/>
      <c r="C340" s="124" t="s">
        <v>563</v>
      </c>
      <c r="D340" s="124" t="s">
        <v>143</v>
      </c>
      <c r="E340" s="125" t="s">
        <v>564</v>
      </c>
      <c r="F340" s="198" t="s">
        <v>565</v>
      </c>
      <c r="G340" s="198"/>
      <c r="H340" s="198"/>
      <c r="I340" s="198"/>
      <c r="J340" s="126" t="s">
        <v>258</v>
      </c>
      <c r="K340" s="127">
        <v>2</v>
      </c>
      <c r="L340" s="199">
        <v>0</v>
      </c>
      <c r="M340" s="199"/>
      <c r="N340" s="199">
        <f>ROUND(L340*K340,2)</f>
        <v>0</v>
      </c>
      <c r="O340" s="199"/>
      <c r="P340" s="199"/>
      <c r="Q340" s="199"/>
      <c r="R340" s="128"/>
      <c r="T340" s="129" t="s">
        <v>5</v>
      </c>
      <c r="U340" s="38" t="s">
        <v>35</v>
      </c>
      <c r="V340" s="130">
        <v>0.15</v>
      </c>
      <c r="W340" s="130">
        <f>V340*K340</f>
        <v>0.3</v>
      </c>
      <c r="X340" s="130">
        <v>0</v>
      </c>
      <c r="Y340" s="130">
        <f>X340*K340</f>
        <v>0</v>
      </c>
      <c r="Z340" s="130">
        <v>0</v>
      </c>
      <c r="AA340" s="131">
        <f>Z340*K340</f>
        <v>0</v>
      </c>
      <c r="AR340" s="19" t="s">
        <v>219</v>
      </c>
      <c r="AT340" s="19" t="s">
        <v>143</v>
      </c>
      <c r="AU340" s="19" t="s">
        <v>86</v>
      </c>
      <c r="AY340" s="19" t="s">
        <v>142</v>
      </c>
      <c r="BE340" s="132">
        <f>IF(U340="základní",N340,0)</f>
        <v>0</v>
      </c>
      <c r="BF340" s="132">
        <f>IF(U340="snížená",N340,0)</f>
        <v>0</v>
      </c>
      <c r="BG340" s="132">
        <f>IF(U340="zákl. přenesená",N340,0)</f>
        <v>0</v>
      </c>
      <c r="BH340" s="132">
        <f>IF(U340="sníž. přenesená",N340,0)</f>
        <v>0</v>
      </c>
      <c r="BI340" s="132">
        <f>IF(U340="nulová",N340,0)</f>
        <v>0</v>
      </c>
      <c r="BJ340" s="19" t="s">
        <v>75</v>
      </c>
      <c r="BK340" s="132">
        <f>ROUND(L340*K340,2)</f>
        <v>0</v>
      </c>
      <c r="BL340" s="19" t="s">
        <v>219</v>
      </c>
      <c r="BM340" s="19" t="s">
        <v>566</v>
      </c>
    </row>
    <row r="341" spans="2:65" s="1" customFormat="1" ht="22.5" customHeight="1">
      <c r="B341" s="123"/>
      <c r="C341" s="146" t="s">
        <v>567</v>
      </c>
      <c r="D341" s="146" t="s">
        <v>255</v>
      </c>
      <c r="E341" s="147" t="s">
        <v>568</v>
      </c>
      <c r="F341" s="202" t="s">
        <v>569</v>
      </c>
      <c r="G341" s="202"/>
      <c r="H341" s="202"/>
      <c r="I341" s="202"/>
      <c r="J341" s="148" t="s">
        <v>258</v>
      </c>
      <c r="K341" s="149">
        <v>2</v>
      </c>
      <c r="L341" s="203">
        <v>0</v>
      </c>
      <c r="M341" s="203"/>
      <c r="N341" s="203">
        <f>ROUND(L341*K341,2)</f>
        <v>0</v>
      </c>
      <c r="O341" s="199"/>
      <c r="P341" s="199"/>
      <c r="Q341" s="199"/>
      <c r="R341" s="128"/>
      <c r="T341" s="129" t="s">
        <v>5</v>
      </c>
      <c r="U341" s="38" t="s">
        <v>35</v>
      </c>
      <c r="V341" s="130">
        <v>0</v>
      </c>
      <c r="W341" s="130">
        <f>V341*K341</f>
        <v>0</v>
      </c>
      <c r="X341" s="130">
        <v>1.7000000000000001E-4</v>
      </c>
      <c r="Y341" s="130">
        <f>X341*K341</f>
        <v>3.4000000000000002E-4</v>
      </c>
      <c r="Z341" s="130">
        <v>0</v>
      </c>
      <c r="AA341" s="131">
        <f>Z341*K341</f>
        <v>0</v>
      </c>
      <c r="AR341" s="19" t="s">
        <v>298</v>
      </c>
      <c r="AT341" s="19" t="s">
        <v>255</v>
      </c>
      <c r="AU341" s="19" t="s">
        <v>86</v>
      </c>
      <c r="AY341" s="19" t="s">
        <v>142</v>
      </c>
      <c r="BE341" s="132">
        <f>IF(U341="základní",N341,0)</f>
        <v>0</v>
      </c>
      <c r="BF341" s="132">
        <f>IF(U341="snížená",N341,0)</f>
        <v>0</v>
      </c>
      <c r="BG341" s="132">
        <f>IF(U341="zákl. přenesená",N341,0)</f>
        <v>0</v>
      </c>
      <c r="BH341" s="132">
        <f>IF(U341="sníž. přenesená",N341,0)</f>
        <v>0</v>
      </c>
      <c r="BI341" s="132">
        <f>IF(U341="nulová",N341,0)</f>
        <v>0</v>
      </c>
      <c r="BJ341" s="19" t="s">
        <v>75</v>
      </c>
      <c r="BK341" s="132">
        <f>ROUND(L341*K341,2)</f>
        <v>0</v>
      </c>
      <c r="BL341" s="19" t="s">
        <v>219</v>
      </c>
      <c r="BM341" s="19" t="s">
        <v>570</v>
      </c>
    </row>
    <row r="342" spans="2:65" s="1" customFormat="1" ht="22.5" customHeight="1">
      <c r="B342" s="123"/>
      <c r="C342" s="124" t="s">
        <v>571</v>
      </c>
      <c r="D342" s="124" t="s">
        <v>143</v>
      </c>
      <c r="E342" s="125" t="s">
        <v>572</v>
      </c>
      <c r="F342" s="198" t="s">
        <v>573</v>
      </c>
      <c r="G342" s="198"/>
      <c r="H342" s="198"/>
      <c r="I342" s="198"/>
      <c r="J342" s="126" t="s">
        <v>258</v>
      </c>
      <c r="K342" s="127">
        <v>16</v>
      </c>
      <c r="L342" s="199">
        <v>0</v>
      </c>
      <c r="M342" s="199"/>
      <c r="N342" s="199">
        <f>ROUND(L342*K342,2)</f>
        <v>0</v>
      </c>
      <c r="O342" s="199"/>
      <c r="P342" s="199"/>
      <c r="Q342" s="199"/>
      <c r="R342" s="128"/>
      <c r="T342" s="129" t="s">
        <v>5</v>
      </c>
      <c r="U342" s="38" t="s">
        <v>35</v>
      </c>
      <c r="V342" s="130">
        <v>5.7000000000000002E-2</v>
      </c>
      <c r="W342" s="130">
        <f>V342*K342</f>
        <v>0.91200000000000003</v>
      </c>
      <c r="X342" s="130">
        <v>0</v>
      </c>
      <c r="Y342" s="130">
        <f>X342*K342</f>
        <v>0</v>
      </c>
      <c r="Z342" s="130">
        <v>0</v>
      </c>
      <c r="AA342" s="131">
        <f>Z342*K342</f>
        <v>0</v>
      </c>
      <c r="AR342" s="19" t="s">
        <v>219</v>
      </c>
      <c r="AT342" s="19" t="s">
        <v>143</v>
      </c>
      <c r="AU342" s="19" t="s">
        <v>86</v>
      </c>
      <c r="AY342" s="19" t="s">
        <v>142</v>
      </c>
      <c r="BE342" s="132">
        <f>IF(U342="základní",N342,0)</f>
        <v>0</v>
      </c>
      <c r="BF342" s="132">
        <f>IF(U342="snížená",N342,0)</f>
        <v>0</v>
      </c>
      <c r="BG342" s="132">
        <f>IF(U342="zákl. přenesená",N342,0)</f>
        <v>0</v>
      </c>
      <c r="BH342" s="132">
        <f>IF(U342="sníž. přenesená",N342,0)</f>
        <v>0</v>
      </c>
      <c r="BI342" s="132">
        <f>IF(U342="nulová",N342,0)</f>
        <v>0</v>
      </c>
      <c r="BJ342" s="19" t="s">
        <v>75</v>
      </c>
      <c r="BK342" s="132">
        <f>ROUND(L342*K342,2)</f>
        <v>0</v>
      </c>
      <c r="BL342" s="19" t="s">
        <v>219</v>
      </c>
      <c r="BM342" s="19" t="s">
        <v>574</v>
      </c>
    </row>
    <row r="343" spans="2:65" s="10" customFormat="1" ht="22.5" customHeight="1">
      <c r="B343" s="133"/>
      <c r="E343" s="134" t="s">
        <v>5</v>
      </c>
      <c r="F343" s="200" t="s">
        <v>575</v>
      </c>
      <c r="G343" s="201"/>
      <c r="H343" s="201"/>
      <c r="I343" s="201"/>
      <c r="K343" s="135">
        <v>16</v>
      </c>
      <c r="R343" s="136"/>
      <c r="T343" s="137"/>
      <c r="AA343" s="138"/>
      <c r="AT343" s="134" t="s">
        <v>150</v>
      </c>
      <c r="AU343" s="134" t="s">
        <v>86</v>
      </c>
      <c r="AV343" s="10" t="s">
        <v>86</v>
      </c>
      <c r="AW343" s="10" t="s">
        <v>28</v>
      </c>
      <c r="AX343" s="10" t="s">
        <v>75</v>
      </c>
      <c r="AY343" s="134" t="s">
        <v>142</v>
      </c>
    </row>
    <row r="344" spans="2:65" s="1" customFormat="1" ht="31.5" customHeight="1">
      <c r="B344" s="123"/>
      <c r="C344" s="146" t="s">
        <v>576</v>
      </c>
      <c r="D344" s="146" t="s">
        <v>255</v>
      </c>
      <c r="E344" s="147" t="s">
        <v>577</v>
      </c>
      <c r="F344" s="202" t="s">
        <v>578</v>
      </c>
      <c r="G344" s="202"/>
      <c r="H344" s="202"/>
      <c r="I344" s="202"/>
      <c r="J344" s="148" t="s">
        <v>258</v>
      </c>
      <c r="K344" s="149">
        <v>16</v>
      </c>
      <c r="L344" s="203">
        <v>0</v>
      </c>
      <c r="M344" s="203"/>
      <c r="N344" s="203">
        <f t="shared" ref="N344:N355" si="0">ROUND(L344*K344,2)</f>
        <v>0</v>
      </c>
      <c r="O344" s="199"/>
      <c r="P344" s="199"/>
      <c r="Q344" s="199"/>
      <c r="R344" s="128"/>
      <c r="T344" s="129" t="s">
        <v>5</v>
      </c>
      <c r="U344" s="38" t="s">
        <v>35</v>
      </c>
      <c r="V344" s="130">
        <v>0</v>
      </c>
      <c r="W344" s="130">
        <f t="shared" ref="W344:W355" si="1">V344*K344</f>
        <v>0</v>
      </c>
      <c r="X344" s="130">
        <v>1.7000000000000001E-4</v>
      </c>
      <c r="Y344" s="130">
        <f t="shared" ref="Y344:Y355" si="2">X344*K344</f>
        <v>2.7200000000000002E-3</v>
      </c>
      <c r="Z344" s="130">
        <v>0</v>
      </c>
      <c r="AA344" s="131">
        <f t="shared" ref="AA344:AA355" si="3">Z344*K344</f>
        <v>0</v>
      </c>
      <c r="AR344" s="19" t="s">
        <v>298</v>
      </c>
      <c r="AT344" s="19" t="s">
        <v>255</v>
      </c>
      <c r="AU344" s="19" t="s">
        <v>86</v>
      </c>
      <c r="AY344" s="19" t="s">
        <v>142</v>
      </c>
      <c r="BE344" s="132">
        <f t="shared" ref="BE344:BE355" si="4">IF(U344="základní",N344,0)</f>
        <v>0</v>
      </c>
      <c r="BF344" s="132">
        <f t="shared" ref="BF344:BF355" si="5">IF(U344="snížená",N344,0)</f>
        <v>0</v>
      </c>
      <c r="BG344" s="132">
        <f t="shared" ref="BG344:BG355" si="6">IF(U344="zákl. přenesená",N344,0)</f>
        <v>0</v>
      </c>
      <c r="BH344" s="132">
        <f t="shared" ref="BH344:BH355" si="7">IF(U344="sníž. přenesená",N344,0)</f>
        <v>0</v>
      </c>
      <c r="BI344" s="132">
        <f t="shared" ref="BI344:BI355" si="8">IF(U344="nulová",N344,0)</f>
        <v>0</v>
      </c>
      <c r="BJ344" s="19" t="s">
        <v>75</v>
      </c>
      <c r="BK344" s="132">
        <f t="shared" ref="BK344:BK355" si="9">ROUND(L344*K344,2)</f>
        <v>0</v>
      </c>
      <c r="BL344" s="19" t="s">
        <v>219</v>
      </c>
      <c r="BM344" s="19" t="s">
        <v>579</v>
      </c>
    </row>
    <row r="345" spans="2:65" s="1" customFormat="1" ht="31.5" customHeight="1">
      <c r="B345" s="123"/>
      <c r="C345" s="124" t="s">
        <v>580</v>
      </c>
      <c r="D345" s="124" t="s">
        <v>143</v>
      </c>
      <c r="E345" s="125" t="s">
        <v>581</v>
      </c>
      <c r="F345" s="198" t="s">
        <v>582</v>
      </c>
      <c r="G345" s="198"/>
      <c r="H345" s="198"/>
      <c r="I345" s="198"/>
      <c r="J345" s="126" t="s">
        <v>258</v>
      </c>
      <c r="K345" s="127">
        <v>1</v>
      </c>
      <c r="L345" s="199">
        <v>0</v>
      </c>
      <c r="M345" s="199"/>
      <c r="N345" s="199">
        <f t="shared" si="0"/>
        <v>0</v>
      </c>
      <c r="O345" s="199"/>
      <c r="P345" s="199"/>
      <c r="Q345" s="199"/>
      <c r="R345" s="128"/>
      <c r="T345" s="129" t="s">
        <v>5</v>
      </c>
      <c r="U345" s="38" t="s">
        <v>35</v>
      </c>
      <c r="V345" s="130">
        <v>0.4</v>
      </c>
      <c r="W345" s="130">
        <f t="shared" si="1"/>
        <v>0.4</v>
      </c>
      <c r="X345" s="130">
        <v>0</v>
      </c>
      <c r="Y345" s="130">
        <f t="shared" si="2"/>
        <v>0</v>
      </c>
      <c r="Z345" s="130">
        <v>0</v>
      </c>
      <c r="AA345" s="131">
        <f t="shared" si="3"/>
        <v>0</v>
      </c>
      <c r="AR345" s="19" t="s">
        <v>219</v>
      </c>
      <c r="AT345" s="19" t="s">
        <v>143</v>
      </c>
      <c r="AU345" s="19" t="s">
        <v>86</v>
      </c>
      <c r="AY345" s="19" t="s">
        <v>142</v>
      </c>
      <c r="BE345" s="132">
        <f t="shared" si="4"/>
        <v>0</v>
      </c>
      <c r="BF345" s="132">
        <f t="shared" si="5"/>
        <v>0</v>
      </c>
      <c r="BG345" s="132">
        <f t="shared" si="6"/>
        <v>0</v>
      </c>
      <c r="BH345" s="132">
        <f t="shared" si="7"/>
        <v>0</v>
      </c>
      <c r="BI345" s="132">
        <f t="shared" si="8"/>
        <v>0</v>
      </c>
      <c r="BJ345" s="19" t="s">
        <v>75</v>
      </c>
      <c r="BK345" s="132">
        <f t="shared" si="9"/>
        <v>0</v>
      </c>
      <c r="BL345" s="19" t="s">
        <v>219</v>
      </c>
      <c r="BM345" s="19" t="s">
        <v>583</v>
      </c>
    </row>
    <row r="346" spans="2:65" s="1" customFormat="1" ht="22.5" customHeight="1">
      <c r="B346" s="123"/>
      <c r="C346" s="146" t="s">
        <v>584</v>
      </c>
      <c r="D346" s="146" t="s">
        <v>255</v>
      </c>
      <c r="E346" s="147" t="s">
        <v>585</v>
      </c>
      <c r="F346" s="202" t="s">
        <v>586</v>
      </c>
      <c r="G346" s="202"/>
      <c r="H346" s="202"/>
      <c r="I346" s="202"/>
      <c r="J346" s="148" t="s">
        <v>258</v>
      </c>
      <c r="K346" s="149">
        <v>1</v>
      </c>
      <c r="L346" s="203">
        <v>0</v>
      </c>
      <c r="M346" s="203"/>
      <c r="N346" s="203">
        <f t="shared" si="0"/>
        <v>0</v>
      </c>
      <c r="O346" s="199"/>
      <c r="P346" s="199"/>
      <c r="Q346" s="199"/>
      <c r="R346" s="128"/>
      <c r="T346" s="129" t="s">
        <v>5</v>
      </c>
      <c r="U346" s="38" t="s">
        <v>35</v>
      </c>
      <c r="V346" s="130">
        <v>0</v>
      </c>
      <c r="W346" s="130">
        <f t="shared" si="1"/>
        <v>0</v>
      </c>
      <c r="X346" s="130">
        <v>2.5000000000000001E-4</v>
      </c>
      <c r="Y346" s="130">
        <f t="shared" si="2"/>
        <v>2.5000000000000001E-4</v>
      </c>
      <c r="Z346" s="130">
        <v>0</v>
      </c>
      <c r="AA346" s="131">
        <f t="shared" si="3"/>
        <v>0</v>
      </c>
      <c r="AR346" s="19" t="s">
        <v>298</v>
      </c>
      <c r="AT346" s="19" t="s">
        <v>255</v>
      </c>
      <c r="AU346" s="19" t="s">
        <v>86</v>
      </c>
      <c r="AY346" s="19" t="s">
        <v>142</v>
      </c>
      <c r="BE346" s="132">
        <f t="shared" si="4"/>
        <v>0</v>
      </c>
      <c r="BF346" s="132">
        <f t="shared" si="5"/>
        <v>0</v>
      </c>
      <c r="BG346" s="132">
        <f t="shared" si="6"/>
        <v>0</v>
      </c>
      <c r="BH346" s="132">
        <f t="shared" si="7"/>
        <v>0</v>
      </c>
      <c r="BI346" s="132">
        <f t="shared" si="8"/>
        <v>0</v>
      </c>
      <c r="BJ346" s="19" t="s">
        <v>75</v>
      </c>
      <c r="BK346" s="132">
        <f t="shared" si="9"/>
        <v>0</v>
      </c>
      <c r="BL346" s="19" t="s">
        <v>219</v>
      </c>
      <c r="BM346" s="19" t="s">
        <v>587</v>
      </c>
    </row>
    <row r="347" spans="2:65" s="1" customFormat="1" ht="22.5" customHeight="1">
      <c r="B347" s="123"/>
      <c r="C347" s="124" t="s">
        <v>588</v>
      </c>
      <c r="D347" s="124" t="s">
        <v>143</v>
      </c>
      <c r="E347" s="125" t="s">
        <v>589</v>
      </c>
      <c r="F347" s="198" t="s">
        <v>590</v>
      </c>
      <c r="G347" s="198"/>
      <c r="H347" s="198"/>
      <c r="I347" s="198"/>
      <c r="J347" s="126" t="s">
        <v>321</v>
      </c>
      <c r="K347" s="127">
        <v>3.8</v>
      </c>
      <c r="L347" s="199">
        <v>0</v>
      </c>
      <c r="M347" s="199"/>
      <c r="N347" s="199">
        <f t="shared" si="0"/>
        <v>0</v>
      </c>
      <c r="O347" s="199"/>
      <c r="P347" s="199"/>
      <c r="Q347" s="199"/>
      <c r="R347" s="128"/>
      <c r="T347" s="129" t="s">
        <v>5</v>
      </c>
      <c r="U347" s="38" t="s">
        <v>35</v>
      </c>
      <c r="V347" s="130">
        <v>0.215</v>
      </c>
      <c r="W347" s="130">
        <f t="shared" si="1"/>
        <v>0.81699999999999995</v>
      </c>
      <c r="X347" s="130">
        <v>0</v>
      </c>
      <c r="Y347" s="130">
        <f t="shared" si="2"/>
        <v>0</v>
      </c>
      <c r="Z347" s="130">
        <v>0</v>
      </c>
      <c r="AA347" s="131">
        <f t="shared" si="3"/>
        <v>0</v>
      </c>
      <c r="AR347" s="19" t="s">
        <v>219</v>
      </c>
      <c r="AT347" s="19" t="s">
        <v>143</v>
      </c>
      <c r="AU347" s="19" t="s">
        <v>86</v>
      </c>
      <c r="AY347" s="19" t="s">
        <v>142</v>
      </c>
      <c r="BE347" s="132">
        <f t="shared" si="4"/>
        <v>0</v>
      </c>
      <c r="BF347" s="132">
        <f t="shared" si="5"/>
        <v>0</v>
      </c>
      <c r="BG347" s="132">
        <f t="shared" si="6"/>
        <v>0</v>
      </c>
      <c r="BH347" s="132">
        <f t="shared" si="7"/>
        <v>0</v>
      </c>
      <c r="BI347" s="132">
        <f t="shared" si="8"/>
        <v>0</v>
      </c>
      <c r="BJ347" s="19" t="s">
        <v>75</v>
      </c>
      <c r="BK347" s="132">
        <f t="shared" si="9"/>
        <v>0</v>
      </c>
      <c r="BL347" s="19" t="s">
        <v>219</v>
      </c>
      <c r="BM347" s="19" t="s">
        <v>591</v>
      </c>
    </row>
    <row r="348" spans="2:65" s="1" customFormat="1" ht="22.5" customHeight="1">
      <c r="B348" s="123"/>
      <c r="C348" s="146" t="s">
        <v>592</v>
      </c>
      <c r="D348" s="146" t="s">
        <v>255</v>
      </c>
      <c r="E348" s="147" t="s">
        <v>593</v>
      </c>
      <c r="F348" s="202" t="s">
        <v>594</v>
      </c>
      <c r="G348" s="202"/>
      <c r="H348" s="202"/>
      <c r="I348" s="202"/>
      <c r="J348" s="148" t="s">
        <v>321</v>
      </c>
      <c r="K348" s="149">
        <v>4</v>
      </c>
      <c r="L348" s="203">
        <v>0</v>
      </c>
      <c r="M348" s="203"/>
      <c r="N348" s="203">
        <f t="shared" si="0"/>
        <v>0</v>
      </c>
      <c r="O348" s="199"/>
      <c r="P348" s="199"/>
      <c r="Q348" s="199"/>
      <c r="R348" s="128"/>
      <c r="T348" s="129" t="s">
        <v>5</v>
      </c>
      <c r="U348" s="38" t="s">
        <v>35</v>
      </c>
      <c r="V348" s="130">
        <v>0</v>
      </c>
      <c r="W348" s="130">
        <f t="shared" si="1"/>
        <v>0</v>
      </c>
      <c r="X348" s="130">
        <v>1.5499999999999999E-3</v>
      </c>
      <c r="Y348" s="130">
        <f t="shared" si="2"/>
        <v>6.1999999999999998E-3</v>
      </c>
      <c r="Z348" s="130">
        <v>0</v>
      </c>
      <c r="AA348" s="131">
        <f t="shared" si="3"/>
        <v>0</v>
      </c>
      <c r="AR348" s="19" t="s">
        <v>298</v>
      </c>
      <c r="AT348" s="19" t="s">
        <v>255</v>
      </c>
      <c r="AU348" s="19" t="s">
        <v>86</v>
      </c>
      <c r="AY348" s="19" t="s">
        <v>142</v>
      </c>
      <c r="BE348" s="132">
        <f t="shared" si="4"/>
        <v>0</v>
      </c>
      <c r="BF348" s="132">
        <f t="shared" si="5"/>
        <v>0</v>
      </c>
      <c r="BG348" s="132">
        <f t="shared" si="6"/>
        <v>0</v>
      </c>
      <c r="BH348" s="132">
        <f t="shared" si="7"/>
        <v>0</v>
      </c>
      <c r="BI348" s="132">
        <f t="shared" si="8"/>
        <v>0</v>
      </c>
      <c r="BJ348" s="19" t="s">
        <v>75</v>
      </c>
      <c r="BK348" s="132">
        <f t="shared" si="9"/>
        <v>0</v>
      </c>
      <c r="BL348" s="19" t="s">
        <v>219</v>
      </c>
      <c r="BM348" s="19" t="s">
        <v>595</v>
      </c>
    </row>
    <row r="349" spans="2:65" s="1" customFormat="1" ht="22.5" customHeight="1">
      <c r="B349" s="123"/>
      <c r="C349" s="124" t="s">
        <v>596</v>
      </c>
      <c r="D349" s="124" t="s">
        <v>143</v>
      </c>
      <c r="E349" s="125" t="s">
        <v>597</v>
      </c>
      <c r="F349" s="198" t="s">
        <v>598</v>
      </c>
      <c r="G349" s="198"/>
      <c r="H349" s="198"/>
      <c r="I349" s="198"/>
      <c r="J349" s="126" t="s">
        <v>258</v>
      </c>
      <c r="K349" s="127">
        <v>4</v>
      </c>
      <c r="L349" s="199">
        <v>0</v>
      </c>
      <c r="M349" s="199"/>
      <c r="N349" s="199">
        <f t="shared" si="0"/>
        <v>0</v>
      </c>
      <c r="O349" s="199"/>
      <c r="P349" s="199"/>
      <c r="Q349" s="199"/>
      <c r="R349" s="128"/>
      <c r="T349" s="129" t="s">
        <v>5</v>
      </c>
      <c r="U349" s="38" t="s">
        <v>35</v>
      </c>
      <c r="V349" s="130">
        <v>0.08</v>
      </c>
      <c r="W349" s="130">
        <f t="shared" si="1"/>
        <v>0.32</v>
      </c>
      <c r="X349" s="130">
        <v>0</v>
      </c>
      <c r="Y349" s="130">
        <f t="shared" si="2"/>
        <v>0</v>
      </c>
      <c r="Z349" s="130">
        <v>0</v>
      </c>
      <c r="AA349" s="131">
        <f t="shared" si="3"/>
        <v>0</v>
      </c>
      <c r="AR349" s="19" t="s">
        <v>219</v>
      </c>
      <c r="AT349" s="19" t="s">
        <v>143</v>
      </c>
      <c r="AU349" s="19" t="s">
        <v>86</v>
      </c>
      <c r="AY349" s="19" t="s">
        <v>142</v>
      </c>
      <c r="BE349" s="132">
        <f t="shared" si="4"/>
        <v>0</v>
      </c>
      <c r="BF349" s="132">
        <f t="shared" si="5"/>
        <v>0</v>
      </c>
      <c r="BG349" s="132">
        <f t="shared" si="6"/>
        <v>0</v>
      </c>
      <c r="BH349" s="132">
        <f t="shared" si="7"/>
        <v>0</v>
      </c>
      <c r="BI349" s="132">
        <f t="shared" si="8"/>
        <v>0</v>
      </c>
      <c r="BJ349" s="19" t="s">
        <v>75</v>
      </c>
      <c r="BK349" s="132">
        <f t="shared" si="9"/>
        <v>0</v>
      </c>
      <c r="BL349" s="19" t="s">
        <v>219</v>
      </c>
      <c r="BM349" s="19" t="s">
        <v>599</v>
      </c>
    </row>
    <row r="350" spans="2:65" s="1" customFormat="1" ht="22.5" customHeight="1">
      <c r="B350" s="123"/>
      <c r="C350" s="146" t="s">
        <v>600</v>
      </c>
      <c r="D350" s="146" t="s">
        <v>255</v>
      </c>
      <c r="E350" s="147" t="s">
        <v>601</v>
      </c>
      <c r="F350" s="202" t="s">
        <v>602</v>
      </c>
      <c r="G350" s="202"/>
      <c r="H350" s="202"/>
      <c r="I350" s="202"/>
      <c r="J350" s="148" t="s">
        <v>258</v>
      </c>
      <c r="K350" s="149">
        <v>4</v>
      </c>
      <c r="L350" s="203">
        <v>0</v>
      </c>
      <c r="M350" s="203"/>
      <c r="N350" s="203">
        <f t="shared" si="0"/>
        <v>0</v>
      </c>
      <c r="O350" s="199"/>
      <c r="P350" s="199"/>
      <c r="Q350" s="199"/>
      <c r="R350" s="128"/>
      <c r="T350" s="129" t="s">
        <v>5</v>
      </c>
      <c r="U350" s="38" t="s">
        <v>35</v>
      </c>
      <c r="V350" s="130">
        <v>0</v>
      </c>
      <c r="W350" s="130">
        <f t="shared" si="1"/>
        <v>0</v>
      </c>
      <c r="X350" s="130">
        <v>2.7999999999999998E-4</v>
      </c>
      <c r="Y350" s="130">
        <f t="shared" si="2"/>
        <v>1.1199999999999999E-3</v>
      </c>
      <c r="Z350" s="130">
        <v>0</v>
      </c>
      <c r="AA350" s="131">
        <f t="shared" si="3"/>
        <v>0</v>
      </c>
      <c r="AR350" s="19" t="s">
        <v>298</v>
      </c>
      <c r="AT350" s="19" t="s">
        <v>255</v>
      </c>
      <c r="AU350" s="19" t="s">
        <v>86</v>
      </c>
      <c r="AY350" s="19" t="s">
        <v>142</v>
      </c>
      <c r="BE350" s="132">
        <f t="shared" si="4"/>
        <v>0</v>
      </c>
      <c r="BF350" s="132">
        <f t="shared" si="5"/>
        <v>0</v>
      </c>
      <c r="BG350" s="132">
        <f t="shared" si="6"/>
        <v>0</v>
      </c>
      <c r="BH350" s="132">
        <f t="shared" si="7"/>
        <v>0</v>
      </c>
      <c r="BI350" s="132">
        <f t="shared" si="8"/>
        <v>0</v>
      </c>
      <c r="BJ350" s="19" t="s">
        <v>75</v>
      </c>
      <c r="BK350" s="132">
        <f t="shared" si="9"/>
        <v>0</v>
      </c>
      <c r="BL350" s="19" t="s">
        <v>219</v>
      </c>
      <c r="BM350" s="19" t="s">
        <v>603</v>
      </c>
    </row>
    <row r="351" spans="2:65" s="1" customFormat="1" ht="31.5" customHeight="1">
      <c r="B351" s="123"/>
      <c r="C351" s="124" t="s">
        <v>604</v>
      </c>
      <c r="D351" s="124" t="s">
        <v>143</v>
      </c>
      <c r="E351" s="125" t="s">
        <v>605</v>
      </c>
      <c r="F351" s="198" t="s">
        <v>606</v>
      </c>
      <c r="G351" s="198"/>
      <c r="H351" s="198"/>
      <c r="I351" s="198"/>
      <c r="J351" s="126" t="s">
        <v>258</v>
      </c>
      <c r="K351" s="127">
        <v>1</v>
      </c>
      <c r="L351" s="199">
        <v>0</v>
      </c>
      <c r="M351" s="199"/>
      <c r="N351" s="199">
        <f t="shared" si="0"/>
        <v>0</v>
      </c>
      <c r="O351" s="199"/>
      <c r="P351" s="199"/>
      <c r="Q351" s="199"/>
      <c r="R351" s="128"/>
      <c r="T351" s="129" t="s">
        <v>5</v>
      </c>
      <c r="U351" s="38" t="s">
        <v>35</v>
      </c>
      <c r="V351" s="130">
        <v>0.154</v>
      </c>
      <c r="W351" s="130">
        <f t="shared" si="1"/>
        <v>0.154</v>
      </c>
      <c r="X351" s="130">
        <v>0</v>
      </c>
      <c r="Y351" s="130">
        <f t="shared" si="2"/>
        <v>0</v>
      </c>
      <c r="Z351" s="130">
        <v>0</v>
      </c>
      <c r="AA351" s="131">
        <f t="shared" si="3"/>
        <v>0</v>
      </c>
      <c r="AR351" s="19" t="s">
        <v>219</v>
      </c>
      <c r="AT351" s="19" t="s">
        <v>143</v>
      </c>
      <c r="AU351" s="19" t="s">
        <v>86</v>
      </c>
      <c r="AY351" s="19" t="s">
        <v>142</v>
      </c>
      <c r="BE351" s="132">
        <f t="shared" si="4"/>
        <v>0</v>
      </c>
      <c r="BF351" s="132">
        <f t="shared" si="5"/>
        <v>0</v>
      </c>
      <c r="BG351" s="132">
        <f t="shared" si="6"/>
        <v>0</v>
      </c>
      <c r="BH351" s="132">
        <f t="shared" si="7"/>
        <v>0</v>
      </c>
      <c r="BI351" s="132">
        <f t="shared" si="8"/>
        <v>0</v>
      </c>
      <c r="BJ351" s="19" t="s">
        <v>75</v>
      </c>
      <c r="BK351" s="132">
        <f t="shared" si="9"/>
        <v>0</v>
      </c>
      <c r="BL351" s="19" t="s">
        <v>219</v>
      </c>
      <c r="BM351" s="19" t="s">
        <v>607</v>
      </c>
    </row>
    <row r="352" spans="2:65" s="1" customFormat="1" ht="22.5" customHeight="1">
      <c r="B352" s="123"/>
      <c r="C352" s="146" t="s">
        <v>608</v>
      </c>
      <c r="D352" s="146" t="s">
        <v>255</v>
      </c>
      <c r="E352" s="147" t="s">
        <v>609</v>
      </c>
      <c r="F352" s="202" t="s">
        <v>610</v>
      </c>
      <c r="G352" s="202"/>
      <c r="H352" s="202"/>
      <c r="I352" s="202"/>
      <c r="J352" s="148" t="s">
        <v>258</v>
      </c>
      <c r="K352" s="149">
        <v>2</v>
      </c>
      <c r="L352" s="203">
        <v>0</v>
      </c>
      <c r="M352" s="203"/>
      <c r="N352" s="203">
        <f t="shared" si="0"/>
        <v>0</v>
      </c>
      <c r="O352" s="199"/>
      <c r="P352" s="199"/>
      <c r="Q352" s="199"/>
      <c r="R352" s="128"/>
      <c r="T352" s="129" t="s">
        <v>5</v>
      </c>
      <c r="U352" s="38" t="s">
        <v>35</v>
      </c>
      <c r="V352" s="130">
        <v>0</v>
      </c>
      <c r="W352" s="130">
        <f t="shared" si="1"/>
        <v>0</v>
      </c>
      <c r="X352" s="130">
        <v>2.5000000000000001E-4</v>
      </c>
      <c r="Y352" s="130">
        <f t="shared" si="2"/>
        <v>5.0000000000000001E-4</v>
      </c>
      <c r="Z352" s="130">
        <v>0</v>
      </c>
      <c r="AA352" s="131">
        <f t="shared" si="3"/>
        <v>0</v>
      </c>
      <c r="AR352" s="19" t="s">
        <v>298</v>
      </c>
      <c r="AT352" s="19" t="s">
        <v>255</v>
      </c>
      <c r="AU352" s="19" t="s">
        <v>86</v>
      </c>
      <c r="AY352" s="19" t="s">
        <v>142</v>
      </c>
      <c r="BE352" s="132">
        <f t="shared" si="4"/>
        <v>0</v>
      </c>
      <c r="BF352" s="132">
        <f t="shared" si="5"/>
        <v>0</v>
      </c>
      <c r="BG352" s="132">
        <f t="shared" si="6"/>
        <v>0</v>
      </c>
      <c r="BH352" s="132">
        <f t="shared" si="7"/>
        <v>0</v>
      </c>
      <c r="BI352" s="132">
        <f t="shared" si="8"/>
        <v>0</v>
      </c>
      <c r="BJ352" s="19" t="s">
        <v>75</v>
      </c>
      <c r="BK352" s="132">
        <f t="shared" si="9"/>
        <v>0</v>
      </c>
      <c r="BL352" s="19" t="s">
        <v>219</v>
      </c>
      <c r="BM352" s="19" t="s">
        <v>611</v>
      </c>
    </row>
    <row r="353" spans="2:65" s="1" customFormat="1" ht="22.5" customHeight="1">
      <c r="B353" s="123"/>
      <c r="C353" s="124" t="s">
        <v>612</v>
      </c>
      <c r="D353" s="124" t="s">
        <v>143</v>
      </c>
      <c r="E353" s="125" t="s">
        <v>613</v>
      </c>
      <c r="F353" s="198" t="s">
        <v>614</v>
      </c>
      <c r="G353" s="198"/>
      <c r="H353" s="198"/>
      <c r="I353" s="198"/>
      <c r="J353" s="126" t="s">
        <v>258</v>
      </c>
      <c r="K353" s="127">
        <v>1</v>
      </c>
      <c r="L353" s="199">
        <v>0</v>
      </c>
      <c r="M353" s="199"/>
      <c r="N353" s="199">
        <f t="shared" si="0"/>
        <v>0</v>
      </c>
      <c r="O353" s="199"/>
      <c r="P353" s="199"/>
      <c r="Q353" s="199"/>
      <c r="R353" s="128"/>
      <c r="T353" s="129" t="s">
        <v>5</v>
      </c>
      <c r="U353" s="38" t="s">
        <v>35</v>
      </c>
      <c r="V353" s="130">
        <v>0.09</v>
      </c>
      <c r="W353" s="130">
        <f t="shared" si="1"/>
        <v>0.09</v>
      </c>
      <c r="X353" s="130">
        <v>0</v>
      </c>
      <c r="Y353" s="130">
        <f t="shared" si="2"/>
        <v>0</v>
      </c>
      <c r="Z353" s="130">
        <v>0</v>
      </c>
      <c r="AA353" s="131">
        <f t="shared" si="3"/>
        <v>0</v>
      </c>
      <c r="AR353" s="19" t="s">
        <v>219</v>
      </c>
      <c r="AT353" s="19" t="s">
        <v>143</v>
      </c>
      <c r="AU353" s="19" t="s">
        <v>86</v>
      </c>
      <c r="AY353" s="19" t="s">
        <v>142</v>
      </c>
      <c r="BE353" s="132">
        <f t="shared" si="4"/>
        <v>0</v>
      </c>
      <c r="BF353" s="132">
        <f t="shared" si="5"/>
        <v>0</v>
      </c>
      <c r="BG353" s="132">
        <f t="shared" si="6"/>
        <v>0</v>
      </c>
      <c r="BH353" s="132">
        <f t="shared" si="7"/>
        <v>0</v>
      </c>
      <c r="BI353" s="132">
        <f t="shared" si="8"/>
        <v>0</v>
      </c>
      <c r="BJ353" s="19" t="s">
        <v>75</v>
      </c>
      <c r="BK353" s="132">
        <f t="shared" si="9"/>
        <v>0</v>
      </c>
      <c r="BL353" s="19" t="s">
        <v>219</v>
      </c>
      <c r="BM353" s="19" t="s">
        <v>615</v>
      </c>
    </row>
    <row r="354" spans="2:65" s="1" customFormat="1" ht="22.5" customHeight="1">
      <c r="B354" s="123"/>
      <c r="C354" s="146" t="s">
        <v>616</v>
      </c>
      <c r="D354" s="146" t="s">
        <v>255</v>
      </c>
      <c r="E354" s="147" t="s">
        <v>617</v>
      </c>
      <c r="F354" s="202" t="s">
        <v>618</v>
      </c>
      <c r="G354" s="202"/>
      <c r="H354" s="202"/>
      <c r="I354" s="202"/>
      <c r="J354" s="148" t="s">
        <v>258</v>
      </c>
      <c r="K354" s="149">
        <v>1</v>
      </c>
      <c r="L354" s="203">
        <v>0</v>
      </c>
      <c r="M354" s="203"/>
      <c r="N354" s="203">
        <f t="shared" si="0"/>
        <v>0</v>
      </c>
      <c r="O354" s="199"/>
      <c r="P354" s="199"/>
      <c r="Q354" s="199"/>
      <c r="R354" s="128"/>
      <c r="T354" s="129" t="s">
        <v>5</v>
      </c>
      <c r="U354" s="38" t="s">
        <v>35</v>
      </c>
      <c r="V354" s="130">
        <v>0</v>
      </c>
      <c r="W354" s="130">
        <f t="shared" si="1"/>
        <v>0</v>
      </c>
      <c r="X354" s="130">
        <v>2.5000000000000001E-4</v>
      </c>
      <c r="Y354" s="130">
        <f t="shared" si="2"/>
        <v>2.5000000000000001E-4</v>
      </c>
      <c r="Z354" s="130">
        <v>0</v>
      </c>
      <c r="AA354" s="131">
        <f t="shared" si="3"/>
        <v>0</v>
      </c>
      <c r="AR354" s="19" t="s">
        <v>298</v>
      </c>
      <c r="AT354" s="19" t="s">
        <v>255</v>
      </c>
      <c r="AU354" s="19" t="s">
        <v>86</v>
      </c>
      <c r="AY354" s="19" t="s">
        <v>142</v>
      </c>
      <c r="BE354" s="132">
        <f t="shared" si="4"/>
        <v>0</v>
      </c>
      <c r="BF354" s="132">
        <f t="shared" si="5"/>
        <v>0</v>
      </c>
      <c r="BG354" s="132">
        <f t="shared" si="6"/>
        <v>0</v>
      </c>
      <c r="BH354" s="132">
        <f t="shared" si="7"/>
        <v>0</v>
      </c>
      <c r="BI354" s="132">
        <f t="shared" si="8"/>
        <v>0</v>
      </c>
      <c r="BJ354" s="19" t="s">
        <v>75</v>
      </c>
      <c r="BK354" s="132">
        <f t="shared" si="9"/>
        <v>0</v>
      </c>
      <c r="BL354" s="19" t="s">
        <v>219</v>
      </c>
      <c r="BM354" s="19" t="s">
        <v>619</v>
      </c>
    </row>
    <row r="355" spans="2:65" s="1" customFormat="1" ht="31.5" customHeight="1">
      <c r="B355" s="123"/>
      <c r="C355" s="124" t="s">
        <v>620</v>
      </c>
      <c r="D355" s="124" t="s">
        <v>143</v>
      </c>
      <c r="E355" s="125" t="s">
        <v>621</v>
      </c>
      <c r="F355" s="198" t="s">
        <v>622</v>
      </c>
      <c r="G355" s="198"/>
      <c r="H355" s="198"/>
      <c r="I355" s="198"/>
      <c r="J355" s="126" t="s">
        <v>456</v>
      </c>
      <c r="K355" s="127">
        <v>334.93900000000002</v>
      </c>
      <c r="L355" s="199">
        <v>0</v>
      </c>
      <c r="M355" s="199"/>
      <c r="N355" s="199">
        <f t="shared" si="0"/>
        <v>0</v>
      </c>
      <c r="O355" s="199"/>
      <c r="P355" s="199"/>
      <c r="Q355" s="199"/>
      <c r="R355" s="128"/>
      <c r="T355" s="129" t="s">
        <v>5</v>
      </c>
      <c r="U355" s="38" t="s">
        <v>35</v>
      </c>
      <c r="V355" s="130">
        <v>0</v>
      </c>
      <c r="W355" s="130">
        <f t="shared" si="1"/>
        <v>0</v>
      </c>
      <c r="X355" s="130">
        <v>0</v>
      </c>
      <c r="Y355" s="130">
        <f t="shared" si="2"/>
        <v>0</v>
      </c>
      <c r="Z355" s="130">
        <v>0</v>
      </c>
      <c r="AA355" s="131">
        <f t="shared" si="3"/>
        <v>0</v>
      </c>
      <c r="AR355" s="19" t="s">
        <v>219</v>
      </c>
      <c r="AT355" s="19" t="s">
        <v>143</v>
      </c>
      <c r="AU355" s="19" t="s">
        <v>86</v>
      </c>
      <c r="AY355" s="19" t="s">
        <v>142</v>
      </c>
      <c r="BE355" s="132">
        <f t="shared" si="4"/>
        <v>0</v>
      </c>
      <c r="BF355" s="132">
        <f t="shared" si="5"/>
        <v>0</v>
      </c>
      <c r="BG355" s="132">
        <f t="shared" si="6"/>
        <v>0</v>
      </c>
      <c r="BH355" s="132">
        <f t="shared" si="7"/>
        <v>0</v>
      </c>
      <c r="BI355" s="132">
        <f t="shared" si="8"/>
        <v>0</v>
      </c>
      <c r="BJ355" s="19" t="s">
        <v>75</v>
      </c>
      <c r="BK355" s="132">
        <f t="shared" si="9"/>
        <v>0</v>
      </c>
      <c r="BL355" s="19" t="s">
        <v>219</v>
      </c>
      <c r="BM355" s="19" t="s">
        <v>623</v>
      </c>
    </row>
    <row r="356" spans="2:65" s="9" customFormat="1" ht="29.85" customHeight="1">
      <c r="B356" s="113"/>
      <c r="D356" s="122" t="s">
        <v>112</v>
      </c>
      <c r="E356" s="122"/>
      <c r="F356" s="122"/>
      <c r="G356" s="122"/>
      <c r="H356" s="122"/>
      <c r="I356" s="122"/>
      <c r="J356" s="122"/>
      <c r="K356" s="122"/>
      <c r="L356" s="122"/>
      <c r="M356" s="122"/>
      <c r="N356" s="193">
        <f>BK356</f>
        <v>0</v>
      </c>
      <c r="O356" s="194"/>
      <c r="P356" s="194"/>
      <c r="Q356" s="194"/>
      <c r="R356" s="115"/>
      <c r="T356" s="116"/>
      <c r="W356" s="117">
        <f>SUM(W357:W384)</f>
        <v>89.208500000000001</v>
      </c>
      <c r="Y356" s="117">
        <f>SUM(Y357:Y384)</f>
        <v>6.4648794999999994</v>
      </c>
      <c r="AA356" s="118">
        <f>SUM(AA357:AA384)</f>
        <v>0</v>
      </c>
      <c r="AR356" s="119" t="s">
        <v>86</v>
      </c>
      <c r="AT356" s="120" t="s">
        <v>69</v>
      </c>
      <c r="AU356" s="120" t="s">
        <v>75</v>
      </c>
      <c r="AY356" s="119" t="s">
        <v>142</v>
      </c>
      <c r="BK356" s="121">
        <f>SUM(BK357:BK384)</f>
        <v>0</v>
      </c>
    </row>
    <row r="357" spans="2:65" s="1" customFormat="1" ht="31.5" customHeight="1">
      <c r="B357" s="123"/>
      <c r="C357" s="124" t="s">
        <v>624</v>
      </c>
      <c r="D357" s="124" t="s">
        <v>143</v>
      </c>
      <c r="E357" s="125" t="s">
        <v>625</v>
      </c>
      <c r="F357" s="198" t="s">
        <v>626</v>
      </c>
      <c r="G357" s="198"/>
      <c r="H357" s="198"/>
      <c r="I357" s="198"/>
      <c r="J357" s="126" t="s">
        <v>146</v>
      </c>
      <c r="K357" s="127">
        <v>124</v>
      </c>
      <c r="L357" s="199">
        <v>0</v>
      </c>
      <c r="M357" s="199"/>
      <c r="N357" s="199">
        <f>ROUND(L357*K357,2)</f>
        <v>0</v>
      </c>
      <c r="O357" s="199"/>
      <c r="P357" s="199"/>
      <c r="Q357" s="199"/>
      <c r="R357" s="128"/>
      <c r="T357" s="129" t="s">
        <v>5</v>
      </c>
      <c r="U357" s="38" t="s">
        <v>35</v>
      </c>
      <c r="V357" s="130">
        <v>0.44</v>
      </c>
      <c r="W357" s="130">
        <f>V357*K357</f>
        <v>54.56</v>
      </c>
      <c r="X357" s="130">
        <v>0</v>
      </c>
      <c r="Y357" s="130">
        <f>X357*K357</f>
        <v>0</v>
      </c>
      <c r="Z357" s="130">
        <v>0</v>
      </c>
      <c r="AA357" s="131">
        <f>Z357*K357</f>
        <v>0</v>
      </c>
      <c r="AR357" s="19" t="s">
        <v>219</v>
      </c>
      <c r="AT357" s="19" t="s">
        <v>143</v>
      </c>
      <c r="AU357" s="19" t="s">
        <v>86</v>
      </c>
      <c r="AY357" s="19" t="s">
        <v>142</v>
      </c>
      <c r="BE357" s="132">
        <f>IF(U357="základní",N357,0)</f>
        <v>0</v>
      </c>
      <c r="BF357" s="132">
        <f>IF(U357="snížená",N357,0)</f>
        <v>0</v>
      </c>
      <c r="BG357" s="132">
        <f>IF(U357="zákl. přenesená",N357,0)</f>
        <v>0</v>
      </c>
      <c r="BH357" s="132">
        <f>IF(U357="sníž. přenesená",N357,0)</f>
        <v>0</v>
      </c>
      <c r="BI357" s="132">
        <f>IF(U357="nulová",N357,0)</f>
        <v>0</v>
      </c>
      <c r="BJ357" s="19" t="s">
        <v>75</v>
      </c>
      <c r="BK357" s="132">
        <f>ROUND(L357*K357,2)</f>
        <v>0</v>
      </c>
      <c r="BL357" s="19" t="s">
        <v>219</v>
      </c>
      <c r="BM357" s="19" t="s">
        <v>627</v>
      </c>
    </row>
    <row r="358" spans="2:65" s="10" customFormat="1" ht="22.5" customHeight="1">
      <c r="B358" s="133"/>
      <c r="E358" s="134" t="s">
        <v>5</v>
      </c>
      <c r="F358" s="200" t="s">
        <v>520</v>
      </c>
      <c r="G358" s="201"/>
      <c r="H358" s="201"/>
      <c r="I358" s="201"/>
      <c r="K358" s="135">
        <v>124</v>
      </c>
      <c r="R358" s="136"/>
      <c r="T358" s="137"/>
      <c r="AA358" s="138"/>
      <c r="AT358" s="134" t="s">
        <v>150</v>
      </c>
      <c r="AU358" s="134" t="s">
        <v>86</v>
      </c>
      <c r="AV358" s="10" t="s">
        <v>86</v>
      </c>
      <c r="AW358" s="10" t="s">
        <v>28</v>
      </c>
      <c r="AX358" s="10" t="s">
        <v>75</v>
      </c>
      <c r="AY358" s="134" t="s">
        <v>142</v>
      </c>
    </row>
    <row r="359" spans="2:65" s="1" customFormat="1" ht="31.5" customHeight="1">
      <c r="B359" s="123"/>
      <c r="C359" s="146" t="s">
        <v>628</v>
      </c>
      <c r="D359" s="146" t="s">
        <v>255</v>
      </c>
      <c r="E359" s="147" t="s">
        <v>629</v>
      </c>
      <c r="F359" s="202" t="s">
        <v>630</v>
      </c>
      <c r="G359" s="202"/>
      <c r="H359" s="202"/>
      <c r="I359" s="202"/>
      <c r="J359" s="148" t="s">
        <v>258</v>
      </c>
      <c r="K359" s="149">
        <v>1302</v>
      </c>
      <c r="L359" s="203">
        <v>0</v>
      </c>
      <c r="M359" s="203"/>
      <c r="N359" s="203">
        <f>ROUND(L359*K359,2)</f>
        <v>0</v>
      </c>
      <c r="O359" s="199"/>
      <c r="P359" s="199"/>
      <c r="Q359" s="199"/>
      <c r="R359" s="128"/>
      <c r="T359" s="129" t="s">
        <v>5</v>
      </c>
      <c r="U359" s="38" t="s">
        <v>35</v>
      </c>
      <c r="V359" s="130">
        <v>0</v>
      </c>
      <c r="W359" s="130">
        <f>V359*K359</f>
        <v>0</v>
      </c>
      <c r="X359" s="130">
        <v>4.4999999999999997E-3</v>
      </c>
      <c r="Y359" s="130">
        <f>X359*K359</f>
        <v>5.859</v>
      </c>
      <c r="Z359" s="130">
        <v>0</v>
      </c>
      <c r="AA359" s="131">
        <f>Z359*K359</f>
        <v>0</v>
      </c>
      <c r="AR359" s="19" t="s">
        <v>298</v>
      </c>
      <c r="AT359" s="19" t="s">
        <v>255</v>
      </c>
      <c r="AU359" s="19" t="s">
        <v>86</v>
      </c>
      <c r="AY359" s="19" t="s">
        <v>142</v>
      </c>
      <c r="BE359" s="132">
        <f>IF(U359="základní",N359,0)</f>
        <v>0</v>
      </c>
      <c r="BF359" s="132">
        <f>IF(U359="snížená",N359,0)</f>
        <v>0</v>
      </c>
      <c r="BG359" s="132">
        <f>IF(U359="zákl. přenesená",N359,0)</f>
        <v>0</v>
      </c>
      <c r="BH359" s="132">
        <f>IF(U359="sníž. přenesená",N359,0)</f>
        <v>0</v>
      </c>
      <c r="BI359" s="132">
        <f>IF(U359="nulová",N359,0)</f>
        <v>0</v>
      </c>
      <c r="BJ359" s="19" t="s">
        <v>75</v>
      </c>
      <c r="BK359" s="132">
        <f>ROUND(L359*K359,2)</f>
        <v>0</v>
      </c>
      <c r="BL359" s="19" t="s">
        <v>219</v>
      </c>
      <c r="BM359" s="19" t="s">
        <v>631</v>
      </c>
    </row>
    <row r="360" spans="2:65" s="10" customFormat="1" ht="22.5" customHeight="1">
      <c r="B360" s="133"/>
      <c r="E360" s="134" t="s">
        <v>5</v>
      </c>
      <c r="F360" s="200" t="s">
        <v>632</v>
      </c>
      <c r="G360" s="201"/>
      <c r="H360" s="201"/>
      <c r="I360" s="201"/>
      <c r="K360" s="135">
        <v>1302</v>
      </c>
      <c r="R360" s="136"/>
      <c r="T360" s="137"/>
      <c r="AA360" s="138"/>
      <c r="AT360" s="134" t="s">
        <v>150</v>
      </c>
      <c r="AU360" s="134" t="s">
        <v>86</v>
      </c>
      <c r="AV360" s="10" t="s">
        <v>86</v>
      </c>
      <c r="AW360" s="10" t="s">
        <v>28</v>
      </c>
      <c r="AX360" s="10" t="s">
        <v>75</v>
      </c>
      <c r="AY360" s="134" t="s">
        <v>142</v>
      </c>
    </row>
    <row r="361" spans="2:65" s="1" customFormat="1" ht="22.5" customHeight="1">
      <c r="B361" s="123"/>
      <c r="C361" s="124" t="s">
        <v>633</v>
      </c>
      <c r="D361" s="124" t="s">
        <v>143</v>
      </c>
      <c r="E361" s="125" t="s">
        <v>634</v>
      </c>
      <c r="F361" s="198" t="s">
        <v>635</v>
      </c>
      <c r="G361" s="198"/>
      <c r="H361" s="198"/>
      <c r="I361" s="198"/>
      <c r="J361" s="126" t="s">
        <v>321</v>
      </c>
      <c r="K361" s="127">
        <v>16</v>
      </c>
      <c r="L361" s="199">
        <v>0</v>
      </c>
      <c r="M361" s="199"/>
      <c r="N361" s="199">
        <f>ROUND(L361*K361,2)</f>
        <v>0</v>
      </c>
      <c r="O361" s="199"/>
      <c r="P361" s="199"/>
      <c r="Q361" s="199"/>
      <c r="R361" s="128"/>
      <c r="T361" s="129" t="s">
        <v>5</v>
      </c>
      <c r="U361" s="38" t="s">
        <v>35</v>
      </c>
      <c r="V361" s="130">
        <v>0.126</v>
      </c>
      <c r="W361" s="130">
        <f>V361*K361</f>
        <v>2.016</v>
      </c>
      <c r="X361" s="130">
        <v>1.0000000000000001E-5</v>
      </c>
      <c r="Y361" s="130">
        <f>X361*K361</f>
        <v>1.6000000000000001E-4</v>
      </c>
      <c r="Z361" s="130">
        <v>0</v>
      </c>
      <c r="AA361" s="131">
        <f>Z361*K361</f>
        <v>0</v>
      </c>
      <c r="AR361" s="19" t="s">
        <v>219</v>
      </c>
      <c r="AT361" s="19" t="s">
        <v>143</v>
      </c>
      <c r="AU361" s="19" t="s">
        <v>86</v>
      </c>
      <c r="AY361" s="19" t="s">
        <v>142</v>
      </c>
      <c r="BE361" s="132">
        <f>IF(U361="základní",N361,0)</f>
        <v>0</v>
      </c>
      <c r="BF361" s="132">
        <f>IF(U361="snížená",N361,0)</f>
        <v>0</v>
      </c>
      <c r="BG361" s="132">
        <f>IF(U361="zákl. přenesená",N361,0)</f>
        <v>0</v>
      </c>
      <c r="BH361" s="132">
        <f>IF(U361="sníž. přenesená",N361,0)</f>
        <v>0</v>
      </c>
      <c r="BI361" s="132">
        <f>IF(U361="nulová",N361,0)</f>
        <v>0</v>
      </c>
      <c r="BJ361" s="19" t="s">
        <v>75</v>
      </c>
      <c r="BK361" s="132">
        <f>ROUND(L361*K361,2)</f>
        <v>0</v>
      </c>
      <c r="BL361" s="19" t="s">
        <v>219</v>
      </c>
      <c r="BM361" s="19" t="s">
        <v>636</v>
      </c>
    </row>
    <row r="362" spans="2:65" s="10" customFormat="1" ht="22.5" customHeight="1">
      <c r="B362" s="133"/>
      <c r="E362" s="134" t="s">
        <v>5</v>
      </c>
      <c r="F362" s="200" t="s">
        <v>548</v>
      </c>
      <c r="G362" s="201"/>
      <c r="H362" s="201"/>
      <c r="I362" s="201"/>
      <c r="K362" s="135">
        <v>16</v>
      </c>
      <c r="R362" s="136"/>
      <c r="T362" s="137"/>
      <c r="AA362" s="138"/>
      <c r="AT362" s="134" t="s">
        <v>150</v>
      </c>
      <c r="AU362" s="134" t="s">
        <v>86</v>
      </c>
      <c r="AV362" s="10" t="s">
        <v>86</v>
      </c>
      <c r="AW362" s="10" t="s">
        <v>28</v>
      </c>
      <c r="AX362" s="10" t="s">
        <v>75</v>
      </c>
      <c r="AY362" s="134" t="s">
        <v>142</v>
      </c>
    </row>
    <row r="363" spans="2:65" s="1" customFormat="1" ht="22.5" customHeight="1">
      <c r="B363" s="123"/>
      <c r="C363" s="146" t="s">
        <v>637</v>
      </c>
      <c r="D363" s="146" t="s">
        <v>255</v>
      </c>
      <c r="E363" s="147" t="s">
        <v>638</v>
      </c>
      <c r="F363" s="202" t="s">
        <v>639</v>
      </c>
      <c r="G363" s="202"/>
      <c r="H363" s="202"/>
      <c r="I363" s="202"/>
      <c r="J363" s="148" t="s">
        <v>321</v>
      </c>
      <c r="K363" s="149">
        <v>20</v>
      </c>
      <c r="L363" s="203">
        <v>0</v>
      </c>
      <c r="M363" s="203"/>
      <c r="N363" s="203">
        <f>ROUND(L363*K363,2)</f>
        <v>0</v>
      </c>
      <c r="O363" s="199"/>
      <c r="P363" s="199"/>
      <c r="Q363" s="199"/>
      <c r="R363" s="128"/>
      <c r="T363" s="129" t="s">
        <v>5</v>
      </c>
      <c r="U363" s="38" t="s">
        <v>35</v>
      </c>
      <c r="V363" s="130">
        <v>0</v>
      </c>
      <c r="W363" s="130">
        <f>V363*K363</f>
        <v>0</v>
      </c>
      <c r="X363" s="130">
        <v>1E-4</v>
      </c>
      <c r="Y363" s="130">
        <f>X363*K363</f>
        <v>2E-3</v>
      </c>
      <c r="Z363" s="130">
        <v>0</v>
      </c>
      <c r="AA363" s="131">
        <f>Z363*K363</f>
        <v>0</v>
      </c>
      <c r="AR363" s="19" t="s">
        <v>298</v>
      </c>
      <c r="AT363" s="19" t="s">
        <v>255</v>
      </c>
      <c r="AU363" s="19" t="s">
        <v>86</v>
      </c>
      <c r="AY363" s="19" t="s">
        <v>142</v>
      </c>
      <c r="BE363" s="132">
        <f>IF(U363="základní",N363,0)</f>
        <v>0</v>
      </c>
      <c r="BF363" s="132">
        <f>IF(U363="snížená",N363,0)</f>
        <v>0</v>
      </c>
      <c r="BG363" s="132">
        <f>IF(U363="zákl. přenesená",N363,0)</f>
        <v>0</v>
      </c>
      <c r="BH363" s="132">
        <f>IF(U363="sníž. přenesená",N363,0)</f>
        <v>0</v>
      </c>
      <c r="BI363" s="132">
        <f>IF(U363="nulová",N363,0)</f>
        <v>0</v>
      </c>
      <c r="BJ363" s="19" t="s">
        <v>75</v>
      </c>
      <c r="BK363" s="132">
        <f>ROUND(L363*K363,2)</f>
        <v>0</v>
      </c>
      <c r="BL363" s="19" t="s">
        <v>219</v>
      </c>
      <c r="BM363" s="19" t="s">
        <v>640</v>
      </c>
    </row>
    <row r="364" spans="2:65" s="1" customFormat="1" ht="31.5" customHeight="1">
      <c r="B364" s="123"/>
      <c r="C364" s="124" t="s">
        <v>641</v>
      </c>
      <c r="D364" s="124" t="s">
        <v>143</v>
      </c>
      <c r="E364" s="125" t="s">
        <v>642</v>
      </c>
      <c r="F364" s="198" t="s">
        <v>643</v>
      </c>
      <c r="G364" s="198"/>
      <c r="H364" s="198"/>
      <c r="I364" s="198"/>
      <c r="J364" s="126" t="s">
        <v>321</v>
      </c>
      <c r="K364" s="127">
        <v>8</v>
      </c>
      <c r="L364" s="199">
        <v>0</v>
      </c>
      <c r="M364" s="199"/>
      <c r="N364" s="199">
        <f>ROUND(L364*K364,2)</f>
        <v>0</v>
      </c>
      <c r="O364" s="199"/>
      <c r="P364" s="199"/>
      <c r="Q364" s="199"/>
      <c r="R364" s="128"/>
      <c r="T364" s="129" t="s">
        <v>5</v>
      </c>
      <c r="U364" s="38" t="s">
        <v>35</v>
      </c>
      <c r="V364" s="130">
        <v>0.77400000000000002</v>
      </c>
      <c r="W364" s="130">
        <f>V364*K364</f>
        <v>6.1920000000000002</v>
      </c>
      <c r="X364" s="130">
        <v>1.1900000000000001E-3</v>
      </c>
      <c r="Y364" s="130">
        <f>X364*K364</f>
        <v>9.5200000000000007E-3</v>
      </c>
      <c r="Z364" s="130">
        <v>0</v>
      </c>
      <c r="AA364" s="131">
        <f>Z364*K364</f>
        <v>0</v>
      </c>
      <c r="AR364" s="19" t="s">
        <v>219</v>
      </c>
      <c r="AT364" s="19" t="s">
        <v>143</v>
      </c>
      <c r="AU364" s="19" t="s">
        <v>86</v>
      </c>
      <c r="AY364" s="19" t="s">
        <v>142</v>
      </c>
      <c r="BE364" s="132">
        <f>IF(U364="základní",N364,0)</f>
        <v>0</v>
      </c>
      <c r="BF364" s="132">
        <f>IF(U364="snížená",N364,0)</f>
        <v>0</v>
      </c>
      <c r="BG364" s="132">
        <f>IF(U364="zákl. přenesená",N364,0)</f>
        <v>0</v>
      </c>
      <c r="BH364" s="132">
        <f>IF(U364="sníž. přenesená",N364,0)</f>
        <v>0</v>
      </c>
      <c r="BI364" s="132">
        <f>IF(U364="nulová",N364,0)</f>
        <v>0</v>
      </c>
      <c r="BJ364" s="19" t="s">
        <v>75</v>
      </c>
      <c r="BK364" s="132">
        <f>ROUND(L364*K364,2)</f>
        <v>0</v>
      </c>
      <c r="BL364" s="19" t="s">
        <v>219</v>
      </c>
      <c r="BM364" s="19" t="s">
        <v>644</v>
      </c>
    </row>
    <row r="365" spans="2:65" s="1" customFormat="1" ht="22.5" customHeight="1">
      <c r="B365" s="123"/>
      <c r="C365" s="146" t="s">
        <v>645</v>
      </c>
      <c r="D365" s="146" t="s">
        <v>255</v>
      </c>
      <c r="E365" s="147" t="s">
        <v>646</v>
      </c>
      <c r="F365" s="202" t="s">
        <v>647</v>
      </c>
      <c r="G365" s="202"/>
      <c r="H365" s="202"/>
      <c r="I365" s="202"/>
      <c r="J365" s="148" t="s">
        <v>258</v>
      </c>
      <c r="K365" s="149">
        <v>8</v>
      </c>
      <c r="L365" s="203">
        <v>0</v>
      </c>
      <c r="M365" s="203"/>
      <c r="N365" s="203">
        <f>ROUND(L365*K365,2)</f>
        <v>0</v>
      </c>
      <c r="O365" s="199"/>
      <c r="P365" s="199"/>
      <c r="Q365" s="199"/>
      <c r="R365" s="128"/>
      <c r="T365" s="129" t="s">
        <v>5</v>
      </c>
      <c r="U365" s="38" t="s">
        <v>35</v>
      </c>
      <c r="V365" s="130">
        <v>0</v>
      </c>
      <c r="W365" s="130">
        <f>V365*K365</f>
        <v>0</v>
      </c>
      <c r="X365" s="130">
        <v>4.0000000000000002E-4</v>
      </c>
      <c r="Y365" s="130">
        <f>X365*K365</f>
        <v>3.2000000000000002E-3</v>
      </c>
      <c r="Z365" s="130">
        <v>0</v>
      </c>
      <c r="AA365" s="131">
        <f>Z365*K365</f>
        <v>0</v>
      </c>
      <c r="AR365" s="19" t="s">
        <v>298</v>
      </c>
      <c r="AT365" s="19" t="s">
        <v>255</v>
      </c>
      <c r="AU365" s="19" t="s">
        <v>86</v>
      </c>
      <c r="AY365" s="19" t="s">
        <v>142</v>
      </c>
      <c r="BE365" s="132">
        <f>IF(U365="základní",N365,0)</f>
        <v>0</v>
      </c>
      <c r="BF365" s="132">
        <f>IF(U365="snížená",N365,0)</f>
        <v>0</v>
      </c>
      <c r="BG365" s="132">
        <f>IF(U365="zákl. přenesená",N365,0)</f>
        <v>0</v>
      </c>
      <c r="BH365" s="132">
        <f>IF(U365="sníž. přenesená",N365,0)</f>
        <v>0</v>
      </c>
      <c r="BI365" s="132">
        <f>IF(U365="nulová",N365,0)</f>
        <v>0</v>
      </c>
      <c r="BJ365" s="19" t="s">
        <v>75</v>
      </c>
      <c r="BK365" s="132">
        <f>ROUND(L365*K365,2)</f>
        <v>0</v>
      </c>
      <c r="BL365" s="19" t="s">
        <v>219</v>
      </c>
      <c r="BM365" s="19" t="s">
        <v>648</v>
      </c>
    </row>
    <row r="366" spans="2:65" s="1" customFormat="1" ht="22.5" customHeight="1">
      <c r="B366" s="123"/>
      <c r="C366" s="146" t="s">
        <v>649</v>
      </c>
      <c r="D366" s="146" t="s">
        <v>255</v>
      </c>
      <c r="E366" s="147" t="s">
        <v>650</v>
      </c>
      <c r="F366" s="202" t="s">
        <v>651</v>
      </c>
      <c r="G366" s="202"/>
      <c r="H366" s="202"/>
      <c r="I366" s="202"/>
      <c r="J366" s="148" t="s">
        <v>258</v>
      </c>
      <c r="K366" s="149">
        <v>28</v>
      </c>
      <c r="L366" s="203">
        <v>0</v>
      </c>
      <c r="M366" s="203"/>
      <c r="N366" s="203">
        <f>ROUND(L366*K366,2)</f>
        <v>0</v>
      </c>
      <c r="O366" s="199"/>
      <c r="P366" s="199"/>
      <c r="Q366" s="199"/>
      <c r="R366" s="128"/>
      <c r="T366" s="129" t="s">
        <v>5</v>
      </c>
      <c r="U366" s="38" t="s">
        <v>35</v>
      </c>
      <c r="V366" s="130">
        <v>0</v>
      </c>
      <c r="W366" s="130">
        <f>V366*K366</f>
        <v>0</v>
      </c>
      <c r="X366" s="130">
        <v>1.1E-4</v>
      </c>
      <c r="Y366" s="130">
        <f>X366*K366</f>
        <v>3.0800000000000003E-3</v>
      </c>
      <c r="Z366" s="130">
        <v>0</v>
      </c>
      <c r="AA366" s="131">
        <f>Z366*K366</f>
        <v>0</v>
      </c>
      <c r="AR366" s="19" t="s">
        <v>298</v>
      </c>
      <c r="AT366" s="19" t="s">
        <v>255</v>
      </c>
      <c r="AU366" s="19" t="s">
        <v>86</v>
      </c>
      <c r="AY366" s="19" t="s">
        <v>142</v>
      </c>
      <c r="BE366" s="132">
        <f>IF(U366="základní",N366,0)</f>
        <v>0</v>
      </c>
      <c r="BF366" s="132">
        <f>IF(U366="snížená",N366,0)</f>
        <v>0</v>
      </c>
      <c r="BG366" s="132">
        <f>IF(U366="zákl. přenesená",N366,0)</f>
        <v>0</v>
      </c>
      <c r="BH366" s="132">
        <f>IF(U366="sníž. přenesená",N366,0)</f>
        <v>0</v>
      </c>
      <c r="BI366" s="132">
        <f>IF(U366="nulová",N366,0)</f>
        <v>0</v>
      </c>
      <c r="BJ366" s="19" t="s">
        <v>75</v>
      </c>
      <c r="BK366" s="132">
        <f>ROUND(L366*K366,2)</f>
        <v>0</v>
      </c>
      <c r="BL366" s="19" t="s">
        <v>219</v>
      </c>
      <c r="BM366" s="19" t="s">
        <v>652</v>
      </c>
    </row>
    <row r="367" spans="2:65" s="1" customFormat="1" ht="22.5" customHeight="1">
      <c r="B367" s="123"/>
      <c r="C367" s="146" t="s">
        <v>653</v>
      </c>
      <c r="D367" s="146" t="s">
        <v>255</v>
      </c>
      <c r="E367" s="147" t="s">
        <v>654</v>
      </c>
      <c r="F367" s="202" t="s">
        <v>655</v>
      </c>
      <c r="G367" s="202"/>
      <c r="H367" s="202"/>
      <c r="I367" s="202"/>
      <c r="J367" s="148" t="s">
        <v>258</v>
      </c>
      <c r="K367" s="149">
        <v>27.984000000000002</v>
      </c>
      <c r="L367" s="203">
        <v>0</v>
      </c>
      <c r="M367" s="203"/>
      <c r="N367" s="203">
        <f>ROUND(L367*K367,2)</f>
        <v>0</v>
      </c>
      <c r="O367" s="199"/>
      <c r="P367" s="199"/>
      <c r="Q367" s="199"/>
      <c r="R367" s="128"/>
      <c r="T367" s="129" t="s">
        <v>5</v>
      </c>
      <c r="U367" s="38" t="s">
        <v>35</v>
      </c>
      <c r="V367" s="130">
        <v>0</v>
      </c>
      <c r="W367" s="130">
        <f>V367*K367</f>
        <v>0</v>
      </c>
      <c r="X367" s="130">
        <v>4.0000000000000001E-3</v>
      </c>
      <c r="Y367" s="130">
        <f>X367*K367</f>
        <v>0.11193600000000001</v>
      </c>
      <c r="Z367" s="130">
        <v>0</v>
      </c>
      <c r="AA367" s="131">
        <f>Z367*K367</f>
        <v>0</v>
      </c>
      <c r="AR367" s="19" t="s">
        <v>298</v>
      </c>
      <c r="AT367" s="19" t="s">
        <v>255</v>
      </c>
      <c r="AU367" s="19" t="s">
        <v>86</v>
      </c>
      <c r="AY367" s="19" t="s">
        <v>142</v>
      </c>
      <c r="BE367" s="132">
        <f>IF(U367="základní",N367,0)</f>
        <v>0</v>
      </c>
      <c r="BF367" s="132">
        <f>IF(U367="snížená",N367,0)</f>
        <v>0</v>
      </c>
      <c r="BG367" s="132">
        <f>IF(U367="zákl. přenesená",N367,0)</f>
        <v>0</v>
      </c>
      <c r="BH367" s="132">
        <f>IF(U367="sníž. přenesená",N367,0)</f>
        <v>0</v>
      </c>
      <c r="BI367" s="132">
        <f>IF(U367="nulová",N367,0)</f>
        <v>0</v>
      </c>
      <c r="BJ367" s="19" t="s">
        <v>75</v>
      </c>
      <c r="BK367" s="132">
        <f>ROUND(L367*K367,2)</f>
        <v>0</v>
      </c>
      <c r="BL367" s="19" t="s">
        <v>219</v>
      </c>
      <c r="BM367" s="19" t="s">
        <v>656</v>
      </c>
    </row>
    <row r="368" spans="2:65" s="10" customFormat="1" ht="22.5" customHeight="1">
      <c r="B368" s="133"/>
      <c r="E368" s="134" t="s">
        <v>5</v>
      </c>
      <c r="F368" s="200" t="s">
        <v>657</v>
      </c>
      <c r="G368" s="201"/>
      <c r="H368" s="201"/>
      <c r="I368" s="201"/>
      <c r="K368" s="135">
        <v>27.984000000000002</v>
      </c>
      <c r="R368" s="136"/>
      <c r="T368" s="137"/>
      <c r="AA368" s="138"/>
      <c r="AT368" s="134" t="s">
        <v>150</v>
      </c>
      <c r="AU368" s="134" t="s">
        <v>86</v>
      </c>
      <c r="AV368" s="10" t="s">
        <v>86</v>
      </c>
      <c r="AW368" s="10" t="s">
        <v>28</v>
      </c>
      <c r="AX368" s="10" t="s">
        <v>75</v>
      </c>
      <c r="AY368" s="134" t="s">
        <v>142</v>
      </c>
    </row>
    <row r="369" spans="2:65" s="1" customFormat="1" ht="22.5" customHeight="1">
      <c r="B369" s="123"/>
      <c r="C369" s="146" t="s">
        <v>658</v>
      </c>
      <c r="D369" s="146" t="s">
        <v>255</v>
      </c>
      <c r="E369" s="147" t="s">
        <v>659</v>
      </c>
      <c r="F369" s="202" t="s">
        <v>660</v>
      </c>
      <c r="G369" s="202"/>
      <c r="H369" s="202"/>
      <c r="I369" s="202"/>
      <c r="J369" s="148" t="s">
        <v>258</v>
      </c>
      <c r="K369" s="149">
        <v>1</v>
      </c>
      <c r="L369" s="203">
        <v>0</v>
      </c>
      <c r="M369" s="203"/>
      <c r="N369" s="203">
        <f>ROUND(L369*K369,2)</f>
        <v>0</v>
      </c>
      <c r="O369" s="199"/>
      <c r="P369" s="199"/>
      <c r="Q369" s="199"/>
      <c r="R369" s="128"/>
      <c r="T369" s="129" t="s">
        <v>5</v>
      </c>
      <c r="U369" s="38" t="s">
        <v>35</v>
      </c>
      <c r="V369" s="130">
        <v>0</v>
      </c>
      <c r="W369" s="130">
        <f>V369*K369</f>
        <v>0</v>
      </c>
      <c r="X369" s="130">
        <v>4.0000000000000001E-3</v>
      </c>
      <c r="Y369" s="130">
        <f>X369*K369</f>
        <v>4.0000000000000001E-3</v>
      </c>
      <c r="Z369" s="130">
        <v>0</v>
      </c>
      <c r="AA369" s="131">
        <f>Z369*K369</f>
        <v>0</v>
      </c>
      <c r="AR369" s="19" t="s">
        <v>298</v>
      </c>
      <c r="AT369" s="19" t="s">
        <v>255</v>
      </c>
      <c r="AU369" s="19" t="s">
        <v>86</v>
      </c>
      <c r="AY369" s="19" t="s">
        <v>142</v>
      </c>
      <c r="BE369" s="132">
        <f>IF(U369="základní",N369,0)</f>
        <v>0</v>
      </c>
      <c r="BF369" s="132">
        <f>IF(U369="snížená",N369,0)</f>
        <v>0</v>
      </c>
      <c r="BG369" s="132">
        <f>IF(U369="zákl. přenesená",N369,0)</f>
        <v>0</v>
      </c>
      <c r="BH369" s="132">
        <f>IF(U369="sníž. přenesená",N369,0)</f>
        <v>0</v>
      </c>
      <c r="BI369" s="132">
        <f>IF(U369="nulová",N369,0)</f>
        <v>0</v>
      </c>
      <c r="BJ369" s="19" t="s">
        <v>75</v>
      </c>
      <c r="BK369" s="132">
        <f>ROUND(L369*K369,2)</f>
        <v>0</v>
      </c>
      <c r="BL369" s="19" t="s">
        <v>219</v>
      </c>
      <c r="BM369" s="19" t="s">
        <v>661</v>
      </c>
    </row>
    <row r="370" spans="2:65" s="1" customFormat="1" ht="31.5" customHeight="1">
      <c r="B370" s="123"/>
      <c r="C370" s="124" t="s">
        <v>662</v>
      </c>
      <c r="D370" s="124" t="s">
        <v>143</v>
      </c>
      <c r="E370" s="125" t="s">
        <v>663</v>
      </c>
      <c r="F370" s="198" t="s">
        <v>664</v>
      </c>
      <c r="G370" s="198"/>
      <c r="H370" s="198"/>
      <c r="I370" s="198"/>
      <c r="J370" s="126" t="s">
        <v>321</v>
      </c>
      <c r="K370" s="127">
        <v>15.5</v>
      </c>
      <c r="L370" s="199">
        <v>0</v>
      </c>
      <c r="M370" s="199"/>
      <c r="N370" s="199">
        <f>ROUND(L370*K370,2)</f>
        <v>0</v>
      </c>
      <c r="O370" s="199"/>
      <c r="P370" s="199"/>
      <c r="Q370" s="199"/>
      <c r="R370" s="128"/>
      <c r="T370" s="129" t="s">
        <v>5</v>
      </c>
      <c r="U370" s="38" t="s">
        <v>35</v>
      </c>
      <c r="V370" s="130">
        <v>0.85499999999999998</v>
      </c>
      <c r="W370" s="130">
        <f>V370*K370</f>
        <v>13.2525</v>
      </c>
      <c r="X370" s="130">
        <v>3.0000000000000001E-5</v>
      </c>
      <c r="Y370" s="130">
        <f>X370*K370</f>
        <v>4.6500000000000003E-4</v>
      </c>
      <c r="Z370" s="130">
        <v>0</v>
      </c>
      <c r="AA370" s="131">
        <f>Z370*K370</f>
        <v>0</v>
      </c>
      <c r="AR370" s="19" t="s">
        <v>219</v>
      </c>
      <c r="AT370" s="19" t="s">
        <v>143</v>
      </c>
      <c r="AU370" s="19" t="s">
        <v>86</v>
      </c>
      <c r="AY370" s="19" t="s">
        <v>142</v>
      </c>
      <c r="BE370" s="132">
        <f>IF(U370="základní",N370,0)</f>
        <v>0</v>
      </c>
      <c r="BF370" s="132">
        <f>IF(U370="snížená",N370,0)</f>
        <v>0</v>
      </c>
      <c r="BG370" s="132">
        <f>IF(U370="zákl. přenesená",N370,0)</f>
        <v>0</v>
      </c>
      <c r="BH370" s="132">
        <f>IF(U370="sníž. přenesená",N370,0)</f>
        <v>0</v>
      </c>
      <c r="BI370" s="132">
        <f>IF(U370="nulová",N370,0)</f>
        <v>0</v>
      </c>
      <c r="BJ370" s="19" t="s">
        <v>75</v>
      </c>
      <c r="BK370" s="132">
        <f>ROUND(L370*K370,2)</f>
        <v>0</v>
      </c>
      <c r="BL370" s="19" t="s">
        <v>219</v>
      </c>
      <c r="BM370" s="19" t="s">
        <v>665</v>
      </c>
    </row>
    <row r="371" spans="2:65" s="10" customFormat="1" ht="22.5" customHeight="1">
      <c r="B371" s="133"/>
      <c r="E371" s="134" t="s">
        <v>5</v>
      </c>
      <c r="F371" s="200" t="s">
        <v>543</v>
      </c>
      <c r="G371" s="201"/>
      <c r="H371" s="201"/>
      <c r="I371" s="201"/>
      <c r="K371" s="135">
        <v>15.5</v>
      </c>
      <c r="R371" s="136"/>
      <c r="T371" s="137"/>
      <c r="AA371" s="138"/>
      <c r="AT371" s="134" t="s">
        <v>150</v>
      </c>
      <c r="AU371" s="134" t="s">
        <v>86</v>
      </c>
      <c r="AV371" s="10" t="s">
        <v>86</v>
      </c>
      <c r="AW371" s="10" t="s">
        <v>28</v>
      </c>
      <c r="AX371" s="10" t="s">
        <v>75</v>
      </c>
      <c r="AY371" s="134" t="s">
        <v>142</v>
      </c>
    </row>
    <row r="372" spans="2:65" s="1" customFormat="1" ht="22.5" customHeight="1">
      <c r="B372" s="123"/>
      <c r="C372" s="146" t="s">
        <v>666</v>
      </c>
      <c r="D372" s="146" t="s">
        <v>255</v>
      </c>
      <c r="E372" s="147" t="s">
        <v>667</v>
      </c>
      <c r="F372" s="202" t="s">
        <v>668</v>
      </c>
      <c r="G372" s="202"/>
      <c r="H372" s="202"/>
      <c r="I372" s="202"/>
      <c r="J372" s="148" t="s">
        <v>258</v>
      </c>
      <c r="K372" s="149">
        <v>48.825000000000003</v>
      </c>
      <c r="L372" s="203">
        <v>0</v>
      </c>
      <c r="M372" s="203"/>
      <c r="N372" s="203">
        <f>ROUND(L372*K372,2)</f>
        <v>0</v>
      </c>
      <c r="O372" s="199"/>
      <c r="P372" s="199"/>
      <c r="Q372" s="199"/>
      <c r="R372" s="128"/>
      <c r="T372" s="129" t="s">
        <v>5</v>
      </c>
      <c r="U372" s="38" t="s">
        <v>35</v>
      </c>
      <c r="V372" s="130">
        <v>0</v>
      </c>
      <c r="W372" s="130">
        <f>V372*K372</f>
        <v>0</v>
      </c>
      <c r="X372" s="130">
        <v>7.3000000000000001E-3</v>
      </c>
      <c r="Y372" s="130">
        <f>X372*K372</f>
        <v>0.35642250000000003</v>
      </c>
      <c r="Z372" s="130">
        <v>0</v>
      </c>
      <c r="AA372" s="131">
        <f>Z372*K372</f>
        <v>0</v>
      </c>
      <c r="AR372" s="19" t="s">
        <v>298</v>
      </c>
      <c r="AT372" s="19" t="s">
        <v>255</v>
      </c>
      <c r="AU372" s="19" t="s">
        <v>86</v>
      </c>
      <c r="AY372" s="19" t="s">
        <v>142</v>
      </c>
      <c r="BE372" s="132">
        <f>IF(U372="základní",N372,0)</f>
        <v>0</v>
      </c>
      <c r="BF372" s="132">
        <f>IF(U372="snížená",N372,0)</f>
        <v>0</v>
      </c>
      <c r="BG372" s="132">
        <f>IF(U372="zákl. přenesená",N372,0)</f>
        <v>0</v>
      </c>
      <c r="BH372" s="132">
        <f>IF(U372="sníž. přenesená",N372,0)</f>
        <v>0</v>
      </c>
      <c r="BI372" s="132">
        <f>IF(U372="nulová",N372,0)</f>
        <v>0</v>
      </c>
      <c r="BJ372" s="19" t="s">
        <v>75</v>
      </c>
      <c r="BK372" s="132">
        <f>ROUND(L372*K372,2)</f>
        <v>0</v>
      </c>
      <c r="BL372" s="19" t="s">
        <v>219</v>
      </c>
      <c r="BM372" s="19" t="s">
        <v>669</v>
      </c>
    </row>
    <row r="373" spans="2:65" s="10" customFormat="1" ht="22.5" customHeight="1">
      <c r="B373" s="133"/>
      <c r="E373" s="134" t="s">
        <v>5</v>
      </c>
      <c r="F373" s="200" t="s">
        <v>670</v>
      </c>
      <c r="G373" s="201"/>
      <c r="H373" s="201"/>
      <c r="I373" s="201"/>
      <c r="K373" s="135">
        <v>48.825000000000003</v>
      </c>
      <c r="R373" s="136"/>
      <c r="T373" s="137"/>
      <c r="AA373" s="138"/>
      <c r="AT373" s="134" t="s">
        <v>150</v>
      </c>
      <c r="AU373" s="134" t="s">
        <v>86</v>
      </c>
      <c r="AV373" s="10" t="s">
        <v>86</v>
      </c>
      <c r="AW373" s="10" t="s">
        <v>28</v>
      </c>
      <c r="AX373" s="10" t="s">
        <v>75</v>
      </c>
      <c r="AY373" s="134" t="s">
        <v>142</v>
      </c>
    </row>
    <row r="374" spans="2:65" s="1" customFormat="1" ht="31.5" customHeight="1">
      <c r="B374" s="123"/>
      <c r="C374" s="124" t="s">
        <v>671</v>
      </c>
      <c r="D374" s="124" t="s">
        <v>143</v>
      </c>
      <c r="E374" s="125" t="s">
        <v>672</v>
      </c>
      <c r="F374" s="198" t="s">
        <v>673</v>
      </c>
      <c r="G374" s="198"/>
      <c r="H374" s="198"/>
      <c r="I374" s="198"/>
      <c r="J374" s="126" t="s">
        <v>258</v>
      </c>
      <c r="K374" s="127">
        <v>16</v>
      </c>
      <c r="L374" s="199">
        <v>0</v>
      </c>
      <c r="M374" s="199"/>
      <c r="N374" s="199">
        <f>ROUND(L374*K374,2)</f>
        <v>0</v>
      </c>
      <c r="O374" s="199"/>
      <c r="P374" s="199"/>
      <c r="Q374" s="199"/>
      <c r="R374" s="128"/>
      <c r="T374" s="129" t="s">
        <v>5</v>
      </c>
      <c r="U374" s="38" t="s">
        <v>35</v>
      </c>
      <c r="V374" s="130">
        <v>6.0999999999999999E-2</v>
      </c>
      <c r="W374" s="130">
        <f>V374*K374</f>
        <v>0.97599999999999998</v>
      </c>
      <c r="X374" s="130">
        <v>0</v>
      </c>
      <c r="Y374" s="130">
        <f>X374*K374</f>
        <v>0</v>
      </c>
      <c r="Z374" s="130">
        <v>0</v>
      </c>
      <c r="AA374" s="131">
        <f>Z374*K374</f>
        <v>0</v>
      </c>
      <c r="AR374" s="19" t="s">
        <v>219</v>
      </c>
      <c r="AT374" s="19" t="s">
        <v>143</v>
      </c>
      <c r="AU374" s="19" t="s">
        <v>86</v>
      </c>
      <c r="AY374" s="19" t="s">
        <v>142</v>
      </c>
      <c r="BE374" s="132">
        <f>IF(U374="základní",N374,0)</f>
        <v>0</v>
      </c>
      <c r="BF374" s="132">
        <f>IF(U374="snížená",N374,0)</f>
        <v>0</v>
      </c>
      <c r="BG374" s="132">
        <f>IF(U374="zákl. přenesená",N374,0)</f>
        <v>0</v>
      </c>
      <c r="BH374" s="132">
        <f>IF(U374="sníž. přenesená",N374,0)</f>
        <v>0</v>
      </c>
      <c r="BI374" s="132">
        <f>IF(U374="nulová",N374,0)</f>
        <v>0</v>
      </c>
      <c r="BJ374" s="19" t="s">
        <v>75</v>
      </c>
      <c r="BK374" s="132">
        <f>ROUND(L374*K374,2)</f>
        <v>0</v>
      </c>
      <c r="BL374" s="19" t="s">
        <v>219</v>
      </c>
      <c r="BM374" s="19" t="s">
        <v>674</v>
      </c>
    </row>
    <row r="375" spans="2:65" s="1" customFormat="1" ht="22.5" customHeight="1">
      <c r="B375" s="123"/>
      <c r="C375" s="146" t="s">
        <v>675</v>
      </c>
      <c r="D375" s="146" t="s">
        <v>255</v>
      </c>
      <c r="E375" s="147" t="s">
        <v>676</v>
      </c>
      <c r="F375" s="202" t="s">
        <v>677</v>
      </c>
      <c r="G375" s="202"/>
      <c r="H375" s="202"/>
      <c r="I375" s="202"/>
      <c r="J375" s="148" t="s">
        <v>258</v>
      </c>
      <c r="K375" s="149">
        <v>16</v>
      </c>
      <c r="L375" s="203">
        <v>0</v>
      </c>
      <c r="M375" s="203"/>
      <c r="N375" s="203">
        <f>ROUND(L375*K375,2)</f>
        <v>0</v>
      </c>
      <c r="O375" s="199"/>
      <c r="P375" s="199"/>
      <c r="Q375" s="199"/>
      <c r="R375" s="128"/>
      <c r="T375" s="129" t="s">
        <v>5</v>
      </c>
      <c r="U375" s="38" t="s">
        <v>35</v>
      </c>
      <c r="V375" s="130">
        <v>0</v>
      </c>
      <c r="W375" s="130">
        <f>V375*K375</f>
        <v>0</v>
      </c>
      <c r="X375" s="130">
        <v>6.0000000000000001E-3</v>
      </c>
      <c r="Y375" s="130">
        <f>X375*K375</f>
        <v>9.6000000000000002E-2</v>
      </c>
      <c r="Z375" s="130">
        <v>0</v>
      </c>
      <c r="AA375" s="131">
        <f>Z375*K375</f>
        <v>0</v>
      </c>
      <c r="AR375" s="19" t="s">
        <v>298</v>
      </c>
      <c r="AT375" s="19" t="s">
        <v>255</v>
      </c>
      <c r="AU375" s="19" t="s">
        <v>86</v>
      </c>
      <c r="AY375" s="19" t="s">
        <v>142</v>
      </c>
      <c r="BE375" s="132">
        <f>IF(U375="základní",N375,0)</f>
        <v>0</v>
      </c>
      <c r="BF375" s="132">
        <f>IF(U375="snížená",N375,0)</f>
        <v>0</v>
      </c>
      <c r="BG375" s="132">
        <f>IF(U375="zákl. přenesená",N375,0)</f>
        <v>0</v>
      </c>
      <c r="BH375" s="132">
        <f>IF(U375="sníž. přenesená",N375,0)</f>
        <v>0</v>
      </c>
      <c r="BI375" s="132">
        <f>IF(U375="nulová",N375,0)</f>
        <v>0</v>
      </c>
      <c r="BJ375" s="19" t="s">
        <v>75</v>
      </c>
      <c r="BK375" s="132">
        <f>ROUND(L375*K375,2)</f>
        <v>0</v>
      </c>
      <c r="BL375" s="19" t="s">
        <v>219</v>
      </c>
      <c r="BM375" s="19" t="s">
        <v>678</v>
      </c>
    </row>
    <row r="376" spans="2:65" s="1" customFormat="1" ht="31.5" customHeight="1">
      <c r="B376" s="123"/>
      <c r="C376" s="124" t="s">
        <v>679</v>
      </c>
      <c r="D376" s="124" t="s">
        <v>143</v>
      </c>
      <c r="E376" s="125" t="s">
        <v>680</v>
      </c>
      <c r="F376" s="198" t="s">
        <v>681</v>
      </c>
      <c r="G376" s="198"/>
      <c r="H376" s="198"/>
      <c r="I376" s="198"/>
      <c r="J376" s="126" t="s">
        <v>146</v>
      </c>
      <c r="K376" s="127">
        <v>124</v>
      </c>
      <c r="L376" s="199">
        <v>0</v>
      </c>
      <c r="M376" s="199"/>
      <c r="N376" s="199">
        <f>ROUND(L376*K376,2)</f>
        <v>0</v>
      </c>
      <c r="O376" s="199"/>
      <c r="P376" s="199"/>
      <c r="Q376" s="199"/>
      <c r="R376" s="128"/>
      <c r="T376" s="129" t="s">
        <v>5</v>
      </c>
      <c r="U376" s="38" t="s">
        <v>35</v>
      </c>
      <c r="V376" s="130">
        <v>7.4999999999999997E-2</v>
      </c>
      <c r="W376" s="130">
        <f>V376*K376</f>
        <v>9.2999999999999989</v>
      </c>
      <c r="X376" s="130">
        <v>0</v>
      </c>
      <c r="Y376" s="130">
        <f>X376*K376</f>
        <v>0</v>
      </c>
      <c r="Z376" s="130">
        <v>0</v>
      </c>
      <c r="AA376" s="131">
        <f>Z376*K376</f>
        <v>0</v>
      </c>
      <c r="AR376" s="19" t="s">
        <v>219</v>
      </c>
      <c r="AT376" s="19" t="s">
        <v>143</v>
      </c>
      <c r="AU376" s="19" t="s">
        <v>86</v>
      </c>
      <c r="AY376" s="19" t="s">
        <v>142</v>
      </c>
      <c r="BE376" s="132">
        <f>IF(U376="základní",N376,0)</f>
        <v>0</v>
      </c>
      <c r="BF376" s="132">
        <f>IF(U376="snížená",N376,0)</f>
        <v>0</v>
      </c>
      <c r="BG376" s="132">
        <f>IF(U376="zákl. přenesená",N376,0)</f>
        <v>0</v>
      </c>
      <c r="BH376" s="132">
        <f>IF(U376="sníž. přenesená",N376,0)</f>
        <v>0</v>
      </c>
      <c r="BI376" s="132">
        <f>IF(U376="nulová",N376,0)</f>
        <v>0</v>
      </c>
      <c r="BJ376" s="19" t="s">
        <v>75</v>
      </c>
      <c r="BK376" s="132">
        <f>ROUND(L376*K376,2)</f>
        <v>0</v>
      </c>
      <c r="BL376" s="19" t="s">
        <v>219</v>
      </c>
      <c r="BM376" s="19" t="s">
        <v>682</v>
      </c>
    </row>
    <row r="377" spans="2:65" s="10" customFormat="1" ht="22.5" customHeight="1">
      <c r="B377" s="133"/>
      <c r="E377" s="134" t="s">
        <v>5</v>
      </c>
      <c r="F377" s="200" t="s">
        <v>520</v>
      </c>
      <c r="G377" s="201"/>
      <c r="H377" s="201"/>
      <c r="I377" s="201"/>
      <c r="K377" s="135">
        <v>124</v>
      </c>
      <c r="R377" s="136"/>
      <c r="T377" s="137"/>
      <c r="AA377" s="138"/>
      <c r="AT377" s="134" t="s">
        <v>150</v>
      </c>
      <c r="AU377" s="134" t="s">
        <v>86</v>
      </c>
      <c r="AV377" s="10" t="s">
        <v>86</v>
      </c>
      <c r="AW377" s="10" t="s">
        <v>28</v>
      </c>
      <c r="AX377" s="10" t="s">
        <v>75</v>
      </c>
      <c r="AY377" s="134" t="s">
        <v>142</v>
      </c>
    </row>
    <row r="378" spans="2:65" s="1" customFormat="1" ht="22.5" customHeight="1">
      <c r="B378" s="123"/>
      <c r="C378" s="146" t="s">
        <v>683</v>
      </c>
      <c r="D378" s="146" t="s">
        <v>255</v>
      </c>
      <c r="E378" s="147" t="s">
        <v>684</v>
      </c>
      <c r="F378" s="202" t="s">
        <v>685</v>
      </c>
      <c r="G378" s="202"/>
      <c r="H378" s="202"/>
      <c r="I378" s="202"/>
      <c r="J378" s="148" t="s">
        <v>146</v>
      </c>
      <c r="K378" s="149">
        <v>136.4</v>
      </c>
      <c r="L378" s="203">
        <v>0</v>
      </c>
      <c r="M378" s="203"/>
      <c r="N378" s="203">
        <f>ROUND(L378*K378,2)</f>
        <v>0</v>
      </c>
      <c r="O378" s="199"/>
      <c r="P378" s="199"/>
      <c r="Q378" s="199"/>
      <c r="R378" s="128"/>
      <c r="T378" s="129" t="s">
        <v>5</v>
      </c>
      <c r="U378" s="38" t="s">
        <v>35</v>
      </c>
      <c r="V378" s="130">
        <v>0</v>
      </c>
      <c r="W378" s="130">
        <f>V378*K378</f>
        <v>0</v>
      </c>
      <c r="X378" s="130">
        <v>1.3999999999999999E-4</v>
      </c>
      <c r="Y378" s="130">
        <f>X378*K378</f>
        <v>1.9095999999999998E-2</v>
      </c>
      <c r="Z378" s="130">
        <v>0</v>
      </c>
      <c r="AA378" s="131">
        <f>Z378*K378</f>
        <v>0</v>
      </c>
      <c r="AR378" s="19" t="s">
        <v>298</v>
      </c>
      <c r="AT378" s="19" t="s">
        <v>255</v>
      </c>
      <c r="AU378" s="19" t="s">
        <v>86</v>
      </c>
      <c r="AY378" s="19" t="s">
        <v>142</v>
      </c>
      <c r="BE378" s="132">
        <f>IF(U378="základní",N378,0)</f>
        <v>0</v>
      </c>
      <c r="BF378" s="132">
        <f>IF(U378="snížená",N378,0)</f>
        <v>0</v>
      </c>
      <c r="BG378" s="132">
        <f>IF(U378="zákl. přenesená",N378,0)</f>
        <v>0</v>
      </c>
      <c r="BH378" s="132">
        <f>IF(U378="sníž. přenesená",N378,0)</f>
        <v>0</v>
      </c>
      <c r="BI378" s="132">
        <f>IF(U378="nulová",N378,0)</f>
        <v>0</v>
      </c>
      <c r="BJ378" s="19" t="s">
        <v>75</v>
      </c>
      <c r="BK378" s="132">
        <f>ROUND(L378*K378,2)</f>
        <v>0</v>
      </c>
      <c r="BL378" s="19" t="s">
        <v>219</v>
      </c>
      <c r="BM378" s="19" t="s">
        <v>686</v>
      </c>
    </row>
    <row r="379" spans="2:65" s="10" customFormat="1" ht="22.5" customHeight="1">
      <c r="B379" s="133"/>
      <c r="E379" s="134" t="s">
        <v>5</v>
      </c>
      <c r="F379" s="200" t="s">
        <v>687</v>
      </c>
      <c r="G379" s="201"/>
      <c r="H379" s="201"/>
      <c r="I379" s="201"/>
      <c r="K379" s="135">
        <v>136.4</v>
      </c>
      <c r="R379" s="136"/>
      <c r="T379" s="137"/>
      <c r="AA379" s="138"/>
      <c r="AT379" s="134" t="s">
        <v>150</v>
      </c>
      <c r="AU379" s="134" t="s">
        <v>86</v>
      </c>
      <c r="AV379" s="10" t="s">
        <v>86</v>
      </c>
      <c r="AW379" s="10" t="s">
        <v>28</v>
      </c>
      <c r="AX379" s="10" t="s">
        <v>75</v>
      </c>
      <c r="AY379" s="134" t="s">
        <v>142</v>
      </c>
    </row>
    <row r="380" spans="2:65" s="1" customFormat="1" ht="31.5" customHeight="1">
      <c r="B380" s="123"/>
      <c r="C380" s="124" t="s">
        <v>688</v>
      </c>
      <c r="D380" s="124" t="s">
        <v>143</v>
      </c>
      <c r="E380" s="125" t="s">
        <v>689</v>
      </c>
      <c r="F380" s="198" t="s">
        <v>690</v>
      </c>
      <c r="G380" s="198"/>
      <c r="H380" s="198"/>
      <c r="I380" s="198"/>
      <c r="J380" s="126" t="s">
        <v>321</v>
      </c>
      <c r="K380" s="127">
        <v>16</v>
      </c>
      <c r="L380" s="199">
        <v>0</v>
      </c>
      <c r="M380" s="199"/>
      <c r="N380" s="199">
        <f>ROUND(L380*K380,2)</f>
        <v>0</v>
      </c>
      <c r="O380" s="199"/>
      <c r="P380" s="199"/>
      <c r="Q380" s="199"/>
      <c r="R380" s="128"/>
      <c r="T380" s="129" t="s">
        <v>5</v>
      </c>
      <c r="U380" s="38" t="s">
        <v>35</v>
      </c>
      <c r="V380" s="130">
        <v>0.126</v>
      </c>
      <c r="W380" s="130">
        <f>V380*K380</f>
        <v>2.016</v>
      </c>
      <c r="X380" s="130">
        <v>0</v>
      </c>
      <c r="Y380" s="130">
        <f>X380*K380</f>
        <v>0</v>
      </c>
      <c r="Z380" s="130">
        <v>0</v>
      </c>
      <c r="AA380" s="131">
        <f>Z380*K380</f>
        <v>0</v>
      </c>
      <c r="AR380" s="19" t="s">
        <v>219</v>
      </c>
      <c r="AT380" s="19" t="s">
        <v>143</v>
      </c>
      <c r="AU380" s="19" t="s">
        <v>86</v>
      </c>
      <c r="AY380" s="19" t="s">
        <v>142</v>
      </c>
      <c r="BE380" s="132">
        <f>IF(U380="základní",N380,0)</f>
        <v>0</v>
      </c>
      <c r="BF380" s="132">
        <f>IF(U380="snížená",N380,0)</f>
        <v>0</v>
      </c>
      <c r="BG380" s="132">
        <f>IF(U380="zákl. přenesená",N380,0)</f>
        <v>0</v>
      </c>
      <c r="BH380" s="132">
        <f>IF(U380="sníž. přenesená",N380,0)</f>
        <v>0</v>
      </c>
      <c r="BI380" s="132">
        <f>IF(U380="nulová",N380,0)</f>
        <v>0</v>
      </c>
      <c r="BJ380" s="19" t="s">
        <v>75</v>
      </c>
      <c r="BK380" s="132">
        <f>ROUND(L380*K380,2)</f>
        <v>0</v>
      </c>
      <c r="BL380" s="19" t="s">
        <v>219</v>
      </c>
      <c r="BM380" s="19" t="s">
        <v>691</v>
      </c>
    </row>
    <row r="381" spans="2:65" s="10" customFormat="1" ht="22.5" customHeight="1">
      <c r="B381" s="133"/>
      <c r="E381" s="134" t="s">
        <v>5</v>
      </c>
      <c r="F381" s="200" t="s">
        <v>575</v>
      </c>
      <c r="G381" s="201"/>
      <c r="H381" s="201"/>
      <c r="I381" s="201"/>
      <c r="K381" s="135">
        <v>16</v>
      </c>
      <c r="R381" s="136"/>
      <c r="T381" s="137"/>
      <c r="AA381" s="138"/>
      <c r="AT381" s="134" t="s">
        <v>150</v>
      </c>
      <c r="AU381" s="134" t="s">
        <v>86</v>
      </c>
      <c r="AV381" s="10" t="s">
        <v>86</v>
      </c>
      <c r="AW381" s="10" t="s">
        <v>28</v>
      </c>
      <c r="AX381" s="10" t="s">
        <v>75</v>
      </c>
      <c r="AY381" s="134" t="s">
        <v>142</v>
      </c>
    </row>
    <row r="382" spans="2:65" s="1" customFormat="1" ht="22.5" customHeight="1">
      <c r="B382" s="123"/>
      <c r="C382" s="124" t="s">
        <v>692</v>
      </c>
      <c r="D382" s="124" t="s">
        <v>143</v>
      </c>
      <c r="E382" s="125" t="s">
        <v>693</v>
      </c>
      <c r="F382" s="198" t="s">
        <v>694</v>
      </c>
      <c r="G382" s="198"/>
      <c r="H382" s="198"/>
      <c r="I382" s="198"/>
      <c r="J382" s="126" t="s">
        <v>321</v>
      </c>
      <c r="K382" s="127">
        <v>16</v>
      </c>
      <c r="L382" s="199">
        <v>0</v>
      </c>
      <c r="M382" s="199"/>
      <c r="N382" s="199">
        <f>ROUND(L382*K382,2)</f>
        <v>0</v>
      </c>
      <c r="O382" s="199"/>
      <c r="P382" s="199"/>
      <c r="Q382" s="199"/>
      <c r="R382" s="128"/>
      <c r="T382" s="129" t="s">
        <v>5</v>
      </c>
      <c r="U382" s="38" t="s">
        <v>35</v>
      </c>
      <c r="V382" s="130">
        <v>5.6000000000000001E-2</v>
      </c>
      <c r="W382" s="130">
        <f>V382*K382</f>
        <v>0.89600000000000002</v>
      </c>
      <c r="X382" s="130">
        <v>0</v>
      </c>
      <c r="Y382" s="130">
        <f>X382*K382</f>
        <v>0</v>
      </c>
      <c r="Z382" s="130">
        <v>0</v>
      </c>
      <c r="AA382" s="131">
        <f>Z382*K382</f>
        <v>0</v>
      </c>
      <c r="AR382" s="19" t="s">
        <v>219</v>
      </c>
      <c r="AT382" s="19" t="s">
        <v>143</v>
      </c>
      <c r="AU382" s="19" t="s">
        <v>86</v>
      </c>
      <c r="AY382" s="19" t="s">
        <v>142</v>
      </c>
      <c r="BE382" s="132">
        <f>IF(U382="základní",N382,0)</f>
        <v>0</v>
      </c>
      <c r="BF382" s="132">
        <f>IF(U382="snížená",N382,0)</f>
        <v>0</v>
      </c>
      <c r="BG382" s="132">
        <f>IF(U382="zákl. přenesená",N382,0)</f>
        <v>0</v>
      </c>
      <c r="BH382" s="132">
        <f>IF(U382="sníž. přenesená",N382,0)</f>
        <v>0</v>
      </c>
      <c r="BI382" s="132">
        <f>IF(U382="nulová",N382,0)</f>
        <v>0</v>
      </c>
      <c r="BJ382" s="19" t="s">
        <v>75</v>
      </c>
      <c r="BK382" s="132">
        <f>ROUND(L382*K382,2)</f>
        <v>0</v>
      </c>
      <c r="BL382" s="19" t="s">
        <v>219</v>
      </c>
      <c r="BM382" s="19" t="s">
        <v>695</v>
      </c>
    </row>
    <row r="383" spans="2:65" s="10" customFormat="1" ht="22.5" customHeight="1">
      <c r="B383" s="133"/>
      <c r="E383" s="134" t="s">
        <v>5</v>
      </c>
      <c r="F383" s="200" t="s">
        <v>575</v>
      </c>
      <c r="G383" s="201"/>
      <c r="H383" s="201"/>
      <c r="I383" s="201"/>
      <c r="K383" s="135">
        <v>16</v>
      </c>
      <c r="R383" s="136"/>
      <c r="T383" s="137"/>
      <c r="AA383" s="138"/>
      <c r="AT383" s="134" t="s">
        <v>150</v>
      </c>
      <c r="AU383" s="134" t="s">
        <v>86</v>
      </c>
      <c r="AV383" s="10" t="s">
        <v>86</v>
      </c>
      <c r="AW383" s="10" t="s">
        <v>28</v>
      </c>
      <c r="AX383" s="10" t="s">
        <v>75</v>
      </c>
      <c r="AY383" s="134" t="s">
        <v>142</v>
      </c>
    </row>
    <row r="384" spans="2:65" s="1" customFormat="1" ht="31.5" customHeight="1">
      <c r="B384" s="123"/>
      <c r="C384" s="124" t="s">
        <v>696</v>
      </c>
      <c r="D384" s="124" t="s">
        <v>143</v>
      </c>
      <c r="E384" s="125" t="s">
        <v>697</v>
      </c>
      <c r="F384" s="198" t="s">
        <v>698</v>
      </c>
      <c r="G384" s="198"/>
      <c r="H384" s="198"/>
      <c r="I384" s="198"/>
      <c r="J384" s="126" t="s">
        <v>456</v>
      </c>
      <c r="K384" s="127">
        <v>1201.0920000000001</v>
      </c>
      <c r="L384" s="199">
        <v>0</v>
      </c>
      <c r="M384" s="199"/>
      <c r="N384" s="199">
        <f>ROUND(L384*K384,2)</f>
        <v>0</v>
      </c>
      <c r="O384" s="199"/>
      <c r="P384" s="199"/>
      <c r="Q384" s="199"/>
      <c r="R384" s="128"/>
      <c r="T384" s="129" t="s">
        <v>5</v>
      </c>
      <c r="U384" s="38" t="s">
        <v>35</v>
      </c>
      <c r="V384" s="130">
        <v>0</v>
      </c>
      <c r="W384" s="130">
        <f>V384*K384</f>
        <v>0</v>
      </c>
      <c r="X384" s="130">
        <v>0</v>
      </c>
      <c r="Y384" s="130">
        <f>X384*K384</f>
        <v>0</v>
      </c>
      <c r="Z384" s="130">
        <v>0</v>
      </c>
      <c r="AA384" s="131">
        <f>Z384*K384</f>
        <v>0</v>
      </c>
      <c r="AR384" s="19" t="s">
        <v>219</v>
      </c>
      <c r="AT384" s="19" t="s">
        <v>143</v>
      </c>
      <c r="AU384" s="19" t="s">
        <v>86</v>
      </c>
      <c r="AY384" s="19" t="s">
        <v>142</v>
      </c>
      <c r="BE384" s="132">
        <f>IF(U384="základní",N384,0)</f>
        <v>0</v>
      </c>
      <c r="BF384" s="132">
        <f>IF(U384="snížená",N384,0)</f>
        <v>0</v>
      </c>
      <c r="BG384" s="132">
        <f>IF(U384="zákl. přenesená",N384,0)</f>
        <v>0</v>
      </c>
      <c r="BH384" s="132">
        <f>IF(U384="sníž. přenesená",N384,0)</f>
        <v>0</v>
      </c>
      <c r="BI384" s="132">
        <f>IF(U384="nulová",N384,0)</f>
        <v>0</v>
      </c>
      <c r="BJ384" s="19" t="s">
        <v>75</v>
      </c>
      <c r="BK384" s="132">
        <f>ROUND(L384*K384,2)</f>
        <v>0</v>
      </c>
      <c r="BL384" s="19" t="s">
        <v>219</v>
      </c>
      <c r="BM384" s="19" t="s">
        <v>699</v>
      </c>
    </row>
    <row r="385" spans="2:65" s="9" customFormat="1" ht="29.85" customHeight="1">
      <c r="B385" s="113"/>
      <c r="D385" s="122" t="s">
        <v>113</v>
      </c>
      <c r="E385" s="122"/>
      <c r="F385" s="122"/>
      <c r="G385" s="122"/>
      <c r="H385" s="122"/>
      <c r="I385" s="122"/>
      <c r="J385" s="122"/>
      <c r="K385" s="122"/>
      <c r="L385" s="122"/>
      <c r="M385" s="122"/>
      <c r="N385" s="193">
        <f>BK385</f>
        <v>0</v>
      </c>
      <c r="O385" s="194"/>
      <c r="P385" s="194"/>
      <c r="Q385" s="194"/>
      <c r="R385" s="115"/>
      <c r="T385" s="116"/>
      <c r="W385" s="117">
        <f>SUM(W386:W397)</f>
        <v>0</v>
      </c>
      <c r="Y385" s="117">
        <f>SUM(Y386:Y397)</f>
        <v>0</v>
      </c>
      <c r="AA385" s="118">
        <f>SUM(AA386:AA397)</f>
        <v>0</v>
      </c>
      <c r="AR385" s="119" t="s">
        <v>86</v>
      </c>
      <c r="AT385" s="120" t="s">
        <v>69</v>
      </c>
      <c r="AU385" s="120" t="s">
        <v>75</v>
      </c>
      <c r="AY385" s="119" t="s">
        <v>142</v>
      </c>
      <c r="BK385" s="121">
        <f>SUM(BK386:BK397)</f>
        <v>0</v>
      </c>
    </row>
    <row r="386" spans="2:65" s="1" customFormat="1" ht="22.5" customHeight="1">
      <c r="B386" s="123"/>
      <c r="C386" s="124" t="s">
        <v>700</v>
      </c>
      <c r="D386" s="124" t="s">
        <v>143</v>
      </c>
      <c r="E386" s="125" t="s">
        <v>701</v>
      </c>
      <c r="F386" s="198" t="s">
        <v>702</v>
      </c>
      <c r="G386" s="198"/>
      <c r="H386" s="198"/>
      <c r="I386" s="198"/>
      <c r="J386" s="126" t="s">
        <v>321</v>
      </c>
      <c r="K386" s="127">
        <v>26.8</v>
      </c>
      <c r="L386" s="199">
        <v>0</v>
      </c>
      <c r="M386" s="199"/>
      <c r="N386" s="199">
        <f>ROUND(L386*K386,2)</f>
        <v>0</v>
      </c>
      <c r="O386" s="199"/>
      <c r="P386" s="199"/>
      <c r="Q386" s="199"/>
      <c r="R386" s="128"/>
      <c r="T386" s="129" t="s">
        <v>5</v>
      </c>
      <c r="U386" s="38" t="s">
        <v>35</v>
      </c>
      <c r="V386" s="130">
        <v>0</v>
      </c>
      <c r="W386" s="130">
        <f>V386*K386</f>
        <v>0</v>
      </c>
      <c r="X386" s="130">
        <v>0</v>
      </c>
      <c r="Y386" s="130">
        <f>X386*K386</f>
        <v>0</v>
      </c>
      <c r="Z386" s="130">
        <v>0</v>
      </c>
      <c r="AA386" s="131">
        <f>Z386*K386</f>
        <v>0</v>
      </c>
      <c r="AR386" s="19" t="s">
        <v>219</v>
      </c>
      <c r="AT386" s="19" t="s">
        <v>143</v>
      </c>
      <c r="AU386" s="19" t="s">
        <v>86</v>
      </c>
      <c r="AY386" s="19" t="s">
        <v>142</v>
      </c>
      <c r="BE386" s="132">
        <f>IF(U386="základní",N386,0)</f>
        <v>0</v>
      </c>
      <c r="BF386" s="132">
        <f>IF(U386="snížená",N386,0)</f>
        <v>0</v>
      </c>
      <c r="BG386" s="132">
        <f>IF(U386="zákl. přenesená",N386,0)</f>
        <v>0</v>
      </c>
      <c r="BH386" s="132">
        <f>IF(U386="sníž. přenesená",N386,0)</f>
        <v>0</v>
      </c>
      <c r="BI386" s="132">
        <f>IF(U386="nulová",N386,0)</f>
        <v>0</v>
      </c>
      <c r="BJ386" s="19" t="s">
        <v>75</v>
      </c>
      <c r="BK386" s="132">
        <f>ROUND(L386*K386,2)</f>
        <v>0</v>
      </c>
      <c r="BL386" s="19" t="s">
        <v>219</v>
      </c>
      <c r="BM386" s="19" t="s">
        <v>703</v>
      </c>
    </row>
    <row r="387" spans="2:65" s="10" customFormat="1" ht="22.5" customHeight="1">
      <c r="B387" s="133"/>
      <c r="E387" s="134" t="s">
        <v>5</v>
      </c>
      <c r="F387" s="200" t="s">
        <v>704</v>
      </c>
      <c r="G387" s="201"/>
      <c r="H387" s="201"/>
      <c r="I387" s="201"/>
      <c r="K387" s="135">
        <v>26.8</v>
      </c>
      <c r="R387" s="136"/>
      <c r="T387" s="137"/>
      <c r="AA387" s="138"/>
      <c r="AT387" s="134" t="s">
        <v>150</v>
      </c>
      <c r="AU387" s="134" t="s">
        <v>86</v>
      </c>
      <c r="AV387" s="10" t="s">
        <v>86</v>
      </c>
      <c r="AW387" s="10" t="s">
        <v>28</v>
      </c>
      <c r="AX387" s="10" t="s">
        <v>75</v>
      </c>
      <c r="AY387" s="134" t="s">
        <v>142</v>
      </c>
    </row>
    <row r="388" spans="2:65" s="1" customFormat="1" ht="31.5" customHeight="1">
      <c r="B388" s="123"/>
      <c r="C388" s="146" t="s">
        <v>705</v>
      </c>
      <c r="D388" s="146" t="s">
        <v>255</v>
      </c>
      <c r="E388" s="147" t="s">
        <v>706</v>
      </c>
      <c r="F388" s="202" t="s">
        <v>707</v>
      </c>
      <c r="G388" s="202"/>
      <c r="H388" s="202"/>
      <c r="I388" s="202"/>
      <c r="J388" s="148" t="s">
        <v>258</v>
      </c>
      <c r="K388" s="149">
        <v>1</v>
      </c>
      <c r="L388" s="203">
        <v>0</v>
      </c>
      <c r="M388" s="203"/>
      <c r="N388" s="203">
        <f>ROUND(L388*K388,2)</f>
        <v>0</v>
      </c>
      <c r="O388" s="199"/>
      <c r="P388" s="199"/>
      <c r="Q388" s="199"/>
      <c r="R388" s="128"/>
      <c r="T388" s="129" t="s">
        <v>5</v>
      </c>
      <c r="U388" s="38" t="s">
        <v>35</v>
      </c>
      <c r="V388" s="130">
        <v>0</v>
      </c>
      <c r="W388" s="130">
        <f>V388*K388</f>
        <v>0</v>
      </c>
      <c r="X388" s="130">
        <v>0</v>
      </c>
      <c r="Y388" s="130">
        <f>X388*K388</f>
        <v>0</v>
      </c>
      <c r="Z388" s="130">
        <v>0</v>
      </c>
      <c r="AA388" s="131">
        <f>Z388*K388</f>
        <v>0</v>
      </c>
      <c r="AR388" s="19" t="s">
        <v>298</v>
      </c>
      <c r="AT388" s="19" t="s">
        <v>255</v>
      </c>
      <c r="AU388" s="19" t="s">
        <v>86</v>
      </c>
      <c r="AY388" s="19" t="s">
        <v>142</v>
      </c>
      <c r="BE388" s="132">
        <f>IF(U388="základní",N388,0)</f>
        <v>0</v>
      </c>
      <c r="BF388" s="132">
        <f>IF(U388="snížená",N388,0)</f>
        <v>0</v>
      </c>
      <c r="BG388" s="132">
        <f>IF(U388="zákl. přenesená",N388,0)</f>
        <v>0</v>
      </c>
      <c r="BH388" s="132">
        <f>IF(U388="sníž. přenesená",N388,0)</f>
        <v>0</v>
      </c>
      <c r="BI388" s="132">
        <f>IF(U388="nulová",N388,0)</f>
        <v>0</v>
      </c>
      <c r="BJ388" s="19" t="s">
        <v>75</v>
      </c>
      <c r="BK388" s="132">
        <f>ROUND(L388*K388,2)</f>
        <v>0</v>
      </c>
      <c r="BL388" s="19" t="s">
        <v>219</v>
      </c>
      <c r="BM388" s="19" t="s">
        <v>708</v>
      </c>
    </row>
    <row r="389" spans="2:65" s="1" customFormat="1" ht="31.5" customHeight="1">
      <c r="B389" s="123"/>
      <c r="C389" s="146" t="s">
        <v>709</v>
      </c>
      <c r="D389" s="146" t="s">
        <v>255</v>
      </c>
      <c r="E389" s="147" t="s">
        <v>710</v>
      </c>
      <c r="F389" s="202" t="s">
        <v>711</v>
      </c>
      <c r="G389" s="202"/>
      <c r="H389" s="202"/>
      <c r="I389" s="202"/>
      <c r="J389" s="148" t="s">
        <v>258</v>
      </c>
      <c r="K389" s="149">
        <v>3</v>
      </c>
      <c r="L389" s="203">
        <v>0</v>
      </c>
      <c r="M389" s="203"/>
      <c r="N389" s="203">
        <f>ROUND(L389*K389,2)</f>
        <v>0</v>
      </c>
      <c r="O389" s="199"/>
      <c r="P389" s="199"/>
      <c r="Q389" s="199"/>
      <c r="R389" s="128"/>
      <c r="T389" s="129" t="s">
        <v>5</v>
      </c>
      <c r="U389" s="38" t="s">
        <v>35</v>
      </c>
      <c r="V389" s="130">
        <v>0</v>
      </c>
      <c r="W389" s="130">
        <f>V389*K389</f>
        <v>0</v>
      </c>
      <c r="X389" s="130">
        <v>0</v>
      </c>
      <c r="Y389" s="130">
        <f>X389*K389</f>
        <v>0</v>
      </c>
      <c r="Z389" s="130">
        <v>0</v>
      </c>
      <c r="AA389" s="131">
        <f>Z389*K389</f>
        <v>0</v>
      </c>
      <c r="AR389" s="19" t="s">
        <v>298</v>
      </c>
      <c r="AT389" s="19" t="s">
        <v>255</v>
      </c>
      <c r="AU389" s="19" t="s">
        <v>86</v>
      </c>
      <c r="AY389" s="19" t="s">
        <v>142</v>
      </c>
      <c r="BE389" s="132">
        <f>IF(U389="základní",N389,0)</f>
        <v>0</v>
      </c>
      <c r="BF389" s="132">
        <f>IF(U389="snížená",N389,0)</f>
        <v>0</v>
      </c>
      <c r="BG389" s="132">
        <f>IF(U389="zákl. přenesená",N389,0)</f>
        <v>0</v>
      </c>
      <c r="BH389" s="132">
        <f>IF(U389="sníž. přenesená",N389,0)</f>
        <v>0</v>
      </c>
      <c r="BI389" s="132">
        <f>IF(U389="nulová",N389,0)</f>
        <v>0</v>
      </c>
      <c r="BJ389" s="19" t="s">
        <v>75</v>
      </c>
      <c r="BK389" s="132">
        <f>ROUND(L389*K389,2)</f>
        <v>0</v>
      </c>
      <c r="BL389" s="19" t="s">
        <v>219</v>
      </c>
      <c r="BM389" s="19" t="s">
        <v>712</v>
      </c>
    </row>
    <row r="390" spans="2:65" s="1" customFormat="1" ht="22.5" customHeight="1">
      <c r="B390" s="123"/>
      <c r="C390" s="124" t="s">
        <v>713</v>
      </c>
      <c r="D390" s="124" t="s">
        <v>143</v>
      </c>
      <c r="E390" s="125" t="s">
        <v>714</v>
      </c>
      <c r="F390" s="198" t="s">
        <v>715</v>
      </c>
      <c r="G390" s="198"/>
      <c r="H390" s="198"/>
      <c r="I390" s="198"/>
      <c r="J390" s="126" t="s">
        <v>321</v>
      </c>
      <c r="K390" s="127">
        <v>35.799999999999997</v>
      </c>
      <c r="L390" s="199">
        <v>0</v>
      </c>
      <c r="M390" s="199"/>
      <c r="N390" s="199">
        <f>ROUND(L390*K390,2)</f>
        <v>0</v>
      </c>
      <c r="O390" s="199"/>
      <c r="P390" s="199"/>
      <c r="Q390" s="199"/>
      <c r="R390" s="128"/>
      <c r="T390" s="129" t="s">
        <v>5</v>
      </c>
      <c r="U390" s="38" t="s">
        <v>35</v>
      </c>
      <c r="V390" s="130">
        <v>0</v>
      </c>
      <c r="W390" s="130">
        <f>V390*K390</f>
        <v>0</v>
      </c>
      <c r="X390" s="130">
        <v>0</v>
      </c>
      <c r="Y390" s="130">
        <f>X390*K390</f>
        <v>0</v>
      </c>
      <c r="Z390" s="130">
        <v>0</v>
      </c>
      <c r="AA390" s="131">
        <f>Z390*K390</f>
        <v>0</v>
      </c>
      <c r="AR390" s="19" t="s">
        <v>219</v>
      </c>
      <c r="AT390" s="19" t="s">
        <v>143</v>
      </c>
      <c r="AU390" s="19" t="s">
        <v>86</v>
      </c>
      <c r="AY390" s="19" t="s">
        <v>142</v>
      </c>
      <c r="BE390" s="132">
        <f>IF(U390="základní",N390,0)</f>
        <v>0</v>
      </c>
      <c r="BF390" s="132">
        <f>IF(U390="snížená",N390,0)</f>
        <v>0</v>
      </c>
      <c r="BG390" s="132">
        <f>IF(U390="zákl. přenesená",N390,0)</f>
        <v>0</v>
      </c>
      <c r="BH390" s="132">
        <f>IF(U390="sníž. přenesená",N390,0)</f>
        <v>0</v>
      </c>
      <c r="BI390" s="132">
        <f>IF(U390="nulová",N390,0)</f>
        <v>0</v>
      </c>
      <c r="BJ390" s="19" t="s">
        <v>75</v>
      </c>
      <c r="BK390" s="132">
        <f>ROUND(L390*K390,2)</f>
        <v>0</v>
      </c>
      <c r="BL390" s="19" t="s">
        <v>219</v>
      </c>
      <c r="BM390" s="19" t="s">
        <v>716</v>
      </c>
    </row>
    <row r="391" spans="2:65" s="10" customFormat="1" ht="31.5" customHeight="1">
      <c r="B391" s="133"/>
      <c r="E391" s="134" t="s">
        <v>5</v>
      </c>
      <c r="F391" s="200" t="s">
        <v>717</v>
      </c>
      <c r="G391" s="201"/>
      <c r="H391" s="201"/>
      <c r="I391" s="201"/>
      <c r="K391" s="135">
        <v>35.799999999999997</v>
      </c>
      <c r="R391" s="136"/>
      <c r="T391" s="137"/>
      <c r="AA391" s="138"/>
      <c r="AT391" s="134" t="s">
        <v>150</v>
      </c>
      <c r="AU391" s="134" t="s">
        <v>86</v>
      </c>
      <c r="AV391" s="10" t="s">
        <v>86</v>
      </c>
      <c r="AW391" s="10" t="s">
        <v>28</v>
      </c>
      <c r="AX391" s="10" t="s">
        <v>75</v>
      </c>
      <c r="AY391" s="134" t="s">
        <v>142</v>
      </c>
    </row>
    <row r="392" spans="2:65" s="1" customFormat="1" ht="31.5" customHeight="1">
      <c r="B392" s="123"/>
      <c r="C392" s="124" t="s">
        <v>718</v>
      </c>
      <c r="D392" s="124" t="s">
        <v>143</v>
      </c>
      <c r="E392" s="125" t="s">
        <v>719</v>
      </c>
      <c r="F392" s="198" t="s">
        <v>720</v>
      </c>
      <c r="G392" s="198"/>
      <c r="H392" s="198"/>
      <c r="I392" s="198"/>
      <c r="J392" s="126" t="s">
        <v>321</v>
      </c>
      <c r="K392" s="127">
        <v>5.25</v>
      </c>
      <c r="L392" s="199">
        <v>0</v>
      </c>
      <c r="M392" s="199"/>
      <c r="N392" s="199">
        <f>ROUND(L392*K392,2)</f>
        <v>0</v>
      </c>
      <c r="O392" s="199"/>
      <c r="P392" s="199"/>
      <c r="Q392" s="199"/>
      <c r="R392" s="128"/>
      <c r="T392" s="129" t="s">
        <v>5</v>
      </c>
      <c r="U392" s="38" t="s">
        <v>35</v>
      </c>
      <c r="V392" s="130">
        <v>0</v>
      </c>
      <c r="W392" s="130">
        <f>V392*K392</f>
        <v>0</v>
      </c>
      <c r="X392" s="130">
        <v>0</v>
      </c>
      <c r="Y392" s="130">
        <f>X392*K392</f>
        <v>0</v>
      </c>
      <c r="Z392" s="130">
        <v>0</v>
      </c>
      <c r="AA392" s="131">
        <f>Z392*K392</f>
        <v>0</v>
      </c>
      <c r="AR392" s="19" t="s">
        <v>219</v>
      </c>
      <c r="AT392" s="19" t="s">
        <v>143</v>
      </c>
      <c r="AU392" s="19" t="s">
        <v>86</v>
      </c>
      <c r="AY392" s="19" t="s">
        <v>142</v>
      </c>
      <c r="BE392" s="132">
        <f>IF(U392="základní",N392,0)</f>
        <v>0</v>
      </c>
      <c r="BF392" s="132">
        <f>IF(U392="snížená",N392,0)</f>
        <v>0</v>
      </c>
      <c r="BG392" s="132">
        <f>IF(U392="zákl. přenesená",N392,0)</f>
        <v>0</v>
      </c>
      <c r="BH392" s="132">
        <f>IF(U392="sníž. přenesená",N392,0)</f>
        <v>0</v>
      </c>
      <c r="BI392" s="132">
        <f>IF(U392="nulová",N392,0)</f>
        <v>0</v>
      </c>
      <c r="BJ392" s="19" t="s">
        <v>75</v>
      </c>
      <c r="BK392" s="132">
        <f>ROUND(L392*K392,2)</f>
        <v>0</v>
      </c>
      <c r="BL392" s="19" t="s">
        <v>219</v>
      </c>
      <c r="BM392" s="19" t="s">
        <v>721</v>
      </c>
    </row>
    <row r="393" spans="2:65" s="10" customFormat="1" ht="22.5" customHeight="1">
      <c r="B393" s="133"/>
      <c r="E393" s="134" t="s">
        <v>5</v>
      </c>
      <c r="F393" s="200" t="s">
        <v>553</v>
      </c>
      <c r="G393" s="201"/>
      <c r="H393" s="201"/>
      <c r="I393" s="201"/>
      <c r="K393" s="135">
        <v>5.25</v>
      </c>
      <c r="R393" s="136"/>
      <c r="T393" s="137"/>
      <c r="AA393" s="138"/>
      <c r="AT393" s="134" t="s">
        <v>150</v>
      </c>
      <c r="AU393" s="134" t="s">
        <v>86</v>
      </c>
      <c r="AV393" s="10" t="s">
        <v>86</v>
      </c>
      <c r="AW393" s="10" t="s">
        <v>28</v>
      </c>
      <c r="AX393" s="10" t="s">
        <v>75</v>
      </c>
      <c r="AY393" s="134" t="s">
        <v>142</v>
      </c>
    </row>
    <row r="394" spans="2:65" s="1" customFormat="1" ht="22.5" customHeight="1">
      <c r="B394" s="123"/>
      <c r="C394" s="146" t="s">
        <v>722</v>
      </c>
      <c r="D394" s="146" t="s">
        <v>255</v>
      </c>
      <c r="E394" s="147" t="s">
        <v>723</v>
      </c>
      <c r="F394" s="202" t="s">
        <v>724</v>
      </c>
      <c r="G394" s="202"/>
      <c r="H394" s="202"/>
      <c r="I394" s="202"/>
      <c r="J394" s="148" t="s">
        <v>321</v>
      </c>
      <c r="K394" s="149">
        <v>5.25</v>
      </c>
      <c r="L394" s="203">
        <v>0</v>
      </c>
      <c r="M394" s="203"/>
      <c r="N394" s="203">
        <f>ROUND(L394*K394,2)</f>
        <v>0</v>
      </c>
      <c r="O394" s="199"/>
      <c r="P394" s="199"/>
      <c r="Q394" s="199"/>
      <c r="R394" s="128"/>
      <c r="T394" s="129" t="s">
        <v>5</v>
      </c>
      <c r="U394" s="38" t="s">
        <v>35</v>
      </c>
      <c r="V394" s="130">
        <v>0</v>
      </c>
      <c r="W394" s="130">
        <f>V394*K394</f>
        <v>0</v>
      </c>
      <c r="X394" s="130">
        <v>0</v>
      </c>
      <c r="Y394" s="130">
        <f>X394*K394</f>
        <v>0</v>
      </c>
      <c r="Z394" s="130">
        <v>0</v>
      </c>
      <c r="AA394" s="131">
        <f>Z394*K394</f>
        <v>0</v>
      </c>
      <c r="AR394" s="19" t="s">
        <v>298</v>
      </c>
      <c r="AT394" s="19" t="s">
        <v>255</v>
      </c>
      <c r="AU394" s="19" t="s">
        <v>86</v>
      </c>
      <c r="AY394" s="19" t="s">
        <v>142</v>
      </c>
      <c r="BE394" s="132">
        <f>IF(U394="základní",N394,0)</f>
        <v>0</v>
      </c>
      <c r="BF394" s="132">
        <f>IF(U394="snížená",N394,0)</f>
        <v>0</v>
      </c>
      <c r="BG394" s="132">
        <f>IF(U394="zákl. přenesená",N394,0)</f>
        <v>0</v>
      </c>
      <c r="BH394" s="132">
        <f>IF(U394="sníž. přenesená",N394,0)</f>
        <v>0</v>
      </c>
      <c r="BI394" s="132">
        <f>IF(U394="nulová",N394,0)</f>
        <v>0</v>
      </c>
      <c r="BJ394" s="19" t="s">
        <v>75</v>
      </c>
      <c r="BK394" s="132">
        <f>ROUND(L394*K394,2)</f>
        <v>0</v>
      </c>
      <c r="BL394" s="19" t="s">
        <v>219</v>
      </c>
      <c r="BM394" s="19" t="s">
        <v>725</v>
      </c>
    </row>
    <row r="395" spans="2:65" s="10" customFormat="1" ht="22.5" customHeight="1">
      <c r="B395" s="133"/>
      <c r="E395" s="134" t="s">
        <v>5</v>
      </c>
      <c r="F395" s="200" t="s">
        <v>553</v>
      </c>
      <c r="G395" s="201"/>
      <c r="H395" s="201"/>
      <c r="I395" s="201"/>
      <c r="K395" s="135">
        <v>5.25</v>
      </c>
      <c r="R395" s="136"/>
      <c r="T395" s="137"/>
      <c r="AA395" s="138"/>
      <c r="AT395" s="134" t="s">
        <v>150</v>
      </c>
      <c r="AU395" s="134" t="s">
        <v>86</v>
      </c>
      <c r="AV395" s="10" t="s">
        <v>86</v>
      </c>
      <c r="AW395" s="10" t="s">
        <v>28</v>
      </c>
      <c r="AX395" s="10" t="s">
        <v>75</v>
      </c>
      <c r="AY395" s="134" t="s">
        <v>142</v>
      </c>
    </row>
    <row r="396" spans="2:65" s="1" customFormat="1" ht="22.5" customHeight="1">
      <c r="B396" s="123"/>
      <c r="C396" s="146" t="s">
        <v>726</v>
      </c>
      <c r="D396" s="146" t="s">
        <v>255</v>
      </c>
      <c r="E396" s="147" t="s">
        <v>727</v>
      </c>
      <c r="F396" s="202" t="s">
        <v>728</v>
      </c>
      <c r="G396" s="202"/>
      <c r="H396" s="202"/>
      <c r="I396" s="202"/>
      <c r="J396" s="148" t="s">
        <v>729</v>
      </c>
      <c r="K396" s="149">
        <v>3</v>
      </c>
      <c r="L396" s="203">
        <v>0</v>
      </c>
      <c r="M396" s="203"/>
      <c r="N396" s="203">
        <f>ROUND(L396*K396,2)</f>
        <v>0</v>
      </c>
      <c r="O396" s="199"/>
      <c r="P396" s="199"/>
      <c r="Q396" s="199"/>
      <c r="R396" s="128"/>
      <c r="T396" s="129" t="s">
        <v>5</v>
      </c>
      <c r="U396" s="38" t="s">
        <v>35</v>
      </c>
      <c r="V396" s="130">
        <v>0</v>
      </c>
      <c r="W396" s="130">
        <f>V396*K396</f>
        <v>0</v>
      </c>
      <c r="X396" s="130">
        <v>0</v>
      </c>
      <c r="Y396" s="130">
        <f>X396*K396</f>
        <v>0</v>
      </c>
      <c r="Z396" s="130">
        <v>0</v>
      </c>
      <c r="AA396" s="131">
        <f>Z396*K396</f>
        <v>0</v>
      </c>
      <c r="AR396" s="19" t="s">
        <v>298</v>
      </c>
      <c r="AT396" s="19" t="s">
        <v>255</v>
      </c>
      <c r="AU396" s="19" t="s">
        <v>86</v>
      </c>
      <c r="AY396" s="19" t="s">
        <v>142</v>
      </c>
      <c r="BE396" s="132">
        <f>IF(U396="základní",N396,0)</f>
        <v>0</v>
      </c>
      <c r="BF396" s="132">
        <f>IF(U396="snížená",N396,0)</f>
        <v>0</v>
      </c>
      <c r="BG396" s="132">
        <f>IF(U396="zákl. přenesená",N396,0)</f>
        <v>0</v>
      </c>
      <c r="BH396" s="132">
        <f>IF(U396="sníž. přenesená",N396,0)</f>
        <v>0</v>
      </c>
      <c r="BI396" s="132">
        <f>IF(U396="nulová",N396,0)</f>
        <v>0</v>
      </c>
      <c r="BJ396" s="19" t="s">
        <v>75</v>
      </c>
      <c r="BK396" s="132">
        <f>ROUND(L396*K396,2)</f>
        <v>0</v>
      </c>
      <c r="BL396" s="19" t="s">
        <v>219</v>
      </c>
      <c r="BM396" s="19" t="s">
        <v>730</v>
      </c>
    </row>
    <row r="397" spans="2:65" s="1" customFormat="1" ht="31.5" customHeight="1">
      <c r="B397" s="123"/>
      <c r="C397" s="124" t="s">
        <v>731</v>
      </c>
      <c r="D397" s="124" t="s">
        <v>143</v>
      </c>
      <c r="E397" s="125" t="s">
        <v>732</v>
      </c>
      <c r="F397" s="198" t="s">
        <v>733</v>
      </c>
      <c r="G397" s="198"/>
      <c r="H397" s="198"/>
      <c r="I397" s="198"/>
      <c r="J397" s="126" t="s">
        <v>456</v>
      </c>
      <c r="K397" s="127">
        <v>1025.135</v>
      </c>
      <c r="L397" s="199">
        <v>0</v>
      </c>
      <c r="M397" s="199"/>
      <c r="N397" s="199">
        <f>ROUND(L397*K397,2)</f>
        <v>0</v>
      </c>
      <c r="O397" s="199"/>
      <c r="P397" s="199"/>
      <c r="Q397" s="199"/>
      <c r="R397" s="128"/>
      <c r="T397" s="129" t="s">
        <v>5</v>
      </c>
      <c r="U397" s="38" t="s">
        <v>35</v>
      </c>
      <c r="V397" s="130">
        <v>0</v>
      </c>
      <c r="W397" s="130">
        <f>V397*K397</f>
        <v>0</v>
      </c>
      <c r="X397" s="130">
        <v>0</v>
      </c>
      <c r="Y397" s="130">
        <f>X397*K397</f>
        <v>0</v>
      </c>
      <c r="Z397" s="130">
        <v>0</v>
      </c>
      <c r="AA397" s="131">
        <f>Z397*K397</f>
        <v>0</v>
      </c>
      <c r="AR397" s="19" t="s">
        <v>219</v>
      </c>
      <c r="AT397" s="19" t="s">
        <v>143</v>
      </c>
      <c r="AU397" s="19" t="s">
        <v>86</v>
      </c>
      <c r="AY397" s="19" t="s">
        <v>142</v>
      </c>
      <c r="BE397" s="132">
        <f>IF(U397="základní",N397,0)</f>
        <v>0</v>
      </c>
      <c r="BF397" s="132">
        <f>IF(U397="snížená",N397,0)</f>
        <v>0</v>
      </c>
      <c r="BG397" s="132">
        <f>IF(U397="zákl. přenesená",N397,0)</f>
        <v>0</v>
      </c>
      <c r="BH397" s="132">
        <f>IF(U397="sníž. přenesená",N397,0)</f>
        <v>0</v>
      </c>
      <c r="BI397" s="132">
        <f>IF(U397="nulová",N397,0)</f>
        <v>0</v>
      </c>
      <c r="BJ397" s="19" t="s">
        <v>75</v>
      </c>
      <c r="BK397" s="132">
        <f>ROUND(L397*K397,2)</f>
        <v>0</v>
      </c>
      <c r="BL397" s="19" t="s">
        <v>219</v>
      </c>
      <c r="BM397" s="19" t="s">
        <v>734</v>
      </c>
    </row>
    <row r="398" spans="2:65" s="9" customFormat="1" ht="29.85" customHeight="1">
      <c r="B398" s="113"/>
      <c r="D398" s="122" t="s">
        <v>114</v>
      </c>
      <c r="E398" s="122"/>
      <c r="F398" s="122"/>
      <c r="G398" s="122"/>
      <c r="H398" s="122"/>
      <c r="I398" s="122"/>
      <c r="J398" s="122"/>
      <c r="K398" s="122"/>
      <c r="L398" s="122"/>
      <c r="M398" s="122"/>
      <c r="N398" s="193">
        <f>BK398</f>
        <v>0</v>
      </c>
      <c r="O398" s="194"/>
      <c r="P398" s="194"/>
      <c r="Q398" s="194"/>
      <c r="R398" s="115"/>
      <c r="T398" s="116"/>
      <c r="W398" s="117">
        <f>SUM(W399:W409)</f>
        <v>96.930899999999994</v>
      </c>
      <c r="Y398" s="117">
        <f>SUM(Y399:Y409)</f>
        <v>2.4231487499999997</v>
      </c>
      <c r="AA398" s="118">
        <f>SUM(AA399:AA409)</f>
        <v>0</v>
      </c>
      <c r="AR398" s="119" t="s">
        <v>86</v>
      </c>
      <c r="AT398" s="120" t="s">
        <v>69</v>
      </c>
      <c r="AU398" s="120" t="s">
        <v>75</v>
      </c>
      <c r="AY398" s="119" t="s">
        <v>142</v>
      </c>
      <c r="BK398" s="121">
        <f>SUM(BK399:BK409)</f>
        <v>0</v>
      </c>
    </row>
    <row r="399" spans="2:65" s="1" customFormat="1" ht="31.5" customHeight="1">
      <c r="B399" s="123"/>
      <c r="C399" s="124" t="s">
        <v>735</v>
      </c>
      <c r="D399" s="124" t="s">
        <v>143</v>
      </c>
      <c r="E399" s="125" t="s">
        <v>736</v>
      </c>
      <c r="F399" s="198" t="s">
        <v>737</v>
      </c>
      <c r="G399" s="198"/>
      <c r="H399" s="198"/>
      <c r="I399" s="198"/>
      <c r="J399" s="126" t="s">
        <v>431</v>
      </c>
      <c r="K399" s="127">
        <v>2202.9749999999999</v>
      </c>
      <c r="L399" s="199">
        <v>0</v>
      </c>
      <c r="M399" s="199"/>
      <c r="N399" s="199">
        <f>ROUND(L399*K399,2)</f>
        <v>0</v>
      </c>
      <c r="O399" s="199"/>
      <c r="P399" s="199"/>
      <c r="Q399" s="199"/>
      <c r="R399" s="128"/>
      <c r="T399" s="129" t="s">
        <v>5</v>
      </c>
      <c r="U399" s="38" t="s">
        <v>35</v>
      </c>
      <c r="V399" s="130">
        <v>4.3999999999999997E-2</v>
      </c>
      <c r="W399" s="130">
        <f>V399*K399</f>
        <v>96.930899999999994</v>
      </c>
      <c r="X399" s="130">
        <v>5.0000000000000002E-5</v>
      </c>
      <c r="Y399" s="130">
        <f>X399*K399</f>
        <v>0.11014875</v>
      </c>
      <c r="Z399" s="130">
        <v>0</v>
      </c>
      <c r="AA399" s="131">
        <f>Z399*K399</f>
        <v>0</v>
      </c>
      <c r="AR399" s="19" t="s">
        <v>219</v>
      </c>
      <c r="AT399" s="19" t="s">
        <v>143</v>
      </c>
      <c r="AU399" s="19" t="s">
        <v>86</v>
      </c>
      <c r="AY399" s="19" t="s">
        <v>142</v>
      </c>
      <c r="BE399" s="132">
        <f>IF(U399="základní",N399,0)</f>
        <v>0</v>
      </c>
      <c r="BF399" s="132">
        <f>IF(U399="snížená",N399,0)</f>
        <v>0</v>
      </c>
      <c r="BG399" s="132">
        <f>IF(U399="zákl. přenesená",N399,0)</f>
        <v>0</v>
      </c>
      <c r="BH399" s="132">
        <f>IF(U399="sníž. přenesená",N399,0)</f>
        <v>0</v>
      </c>
      <c r="BI399" s="132">
        <f>IF(U399="nulová",N399,0)</f>
        <v>0</v>
      </c>
      <c r="BJ399" s="19" t="s">
        <v>75</v>
      </c>
      <c r="BK399" s="132">
        <f>ROUND(L399*K399,2)</f>
        <v>0</v>
      </c>
      <c r="BL399" s="19" t="s">
        <v>219</v>
      </c>
      <c r="BM399" s="19" t="s">
        <v>738</v>
      </c>
    </row>
    <row r="400" spans="2:65" s="10" customFormat="1" ht="22.5" customHeight="1">
      <c r="B400" s="133"/>
      <c r="E400" s="134" t="s">
        <v>5</v>
      </c>
      <c r="F400" s="200" t="s">
        <v>739</v>
      </c>
      <c r="G400" s="201"/>
      <c r="H400" s="201"/>
      <c r="I400" s="201"/>
      <c r="K400" s="135">
        <v>429.67500000000001</v>
      </c>
      <c r="R400" s="136"/>
      <c r="T400" s="137"/>
      <c r="AA400" s="138"/>
      <c r="AT400" s="134" t="s">
        <v>150</v>
      </c>
      <c r="AU400" s="134" t="s">
        <v>86</v>
      </c>
      <c r="AV400" s="10" t="s">
        <v>86</v>
      </c>
      <c r="AW400" s="10" t="s">
        <v>28</v>
      </c>
      <c r="AX400" s="10" t="s">
        <v>70</v>
      </c>
      <c r="AY400" s="134" t="s">
        <v>142</v>
      </c>
    </row>
    <row r="401" spans="2:65" s="10" customFormat="1" ht="22.5" customHeight="1">
      <c r="B401" s="133"/>
      <c r="E401" s="134" t="s">
        <v>5</v>
      </c>
      <c r="F401" s="204" t="s">
        <v>740</v>
      </c>
      <c r="G401" s="205"/>
      <c r="H401" s="205"/>
      <c r="I401" s="205"/>
      <c r="K401" s="135">
        <v>1730.1</v>
      </c>
      <c r="R401" s="136"/>
      <c r="T401" s="137"/>
      <c r="AA401" s="138"/>
      <c r="AT401" s="134" t="s">
        <v>150</v>
      </c>
      <c r="AU401" s="134" t="s">
        <v>86</v>
      </c>
      <c r="AV401" s="10" t="s">
        <v>86</v>
      </c>
      <c r="AW401" s="10" t="s">
        <v>28</v>
      </c>
      <c r="AX401" s="10" t="s">
        <v>70</v>
      </c>
      <c r="AY401" s="134" t="s">
        <v>142</v>
      </c>
    </row>
    <row r="402" spans="2:65" s="10" customFormat="1" ht="22.5" customHeight="1">
      <c r="B402" s="133"/>
      <c r="E402" s="134" t="s">
        <v>5</v>
      </c>
      <c r="F402" s="204" t="s">
        <v>741</v>
      </c>
      <c r="G402" s="205"/>
      <c r="H402" s="205"/>
      <c r="I402" s="205"/>
      <c r="K402" s="135">
        <v>43.2</v>
      </c>
      <c r="R402" s="136"/>
      <c r="T402" s="137"/>
      <c r="AA402" s="138"/>
      <c r="AT402" s="134" t="s">
        <v>150</v>
      </c>
      <c r="AU402" s="134" t="s">
        <v>86</v>
      </c>
      <c r="AV402" s="10" t="s">
        <v>86</v>
      </c>
      <c r="AW402" s="10" t="s">
        <v>28</v>
      </c>
      <c r="AX402" s="10" t="s">
        <v>70</v>
      </c>
      <c r="AY402" s="134" t="s">
        <v>142</v>
      </c>
    </row>
    <row r="403" spans="2:65" s="11" customFormat="1" ht="22.5" customHeight="1">
      <c r="B403" s="139"/>
      <c r="E403" s="140" t="s">
        <v>5</v>
      </c>
      <c r="F403" s="206" t="s">
        <v>176</v>
      </c>
      <c r="G403" s="207"/>
      <c r="H403" s="207"/>
      <c r="I403" s="207"/>
      <c r="K403" s="141">
        <v>2202.9749999999999</v>
      </c>
      <c r="R403" s="142"/>
      <c r="T403" s="143"/>
      <c r="AA403" s="144"/>
      <c r="AT403" s="145" t="s">
        <v>150</v>
      </c>
      <c r="AU403" s="145" t="s">
        <v>86</v>
      </c>
      <c r="AV403" s="11" t="s">
        <v>147</v>
      </c>
      <c r="AW403" s="11" t="s">
        <v>28</v>
      </c>
      <c r="AX403" s="11" t="s">
        <v>75</v>
      </c>
      <c r="AY403" s="145" t="s">
        <v>142</v>
      </c>
    </row>
    <row r="404" spans="2:65" s="1" customFormat="1" ht="22.5" customHeight="1">
      <c r="B404" s="123"/>
      <c r="C404" s="146" t="s">
        <v>742</v>
      </c>
      <c r="D404" s="146" t="s">
        <v>255</v>
      </c>
      <c r="E404" s="147" t="s">
        <v>743</v>
      </c>
      <c r="F404" s="202" t="s">
        <v>744</v>
      </c>
      <c r="G404" s="202"/>
      <c r="H404" s="202"/>
      <c r="I404" s="202"/>
      <c r="J404" s="148" t="s">
        <v>222</v>
      </c>
      <c r="K404" s="149">
        <v>0.45100000000000001</v>
      </c>
      <c r="L404" s="203">
        <v>0</v>
      </c>
      <c r="M404" s="203"/>
      <c r="N404" s="203">
        <f>ROUND(L404*K404,2)</f>
        <v>0</v>
      </c>
      <c r="O404" s="199"/>
      <c r="P404" s="199"/>
      <c r="Q404" s="199"/>
      <c r="R404" s="128"/>
      <c r="T404" s="129" t="s">
        <v>5</v>
      </c>
      <c r="U404" s="38" t="s">
        <v>35</v>
      </c>
      <c r="V404" s="130">
        <v>0</v>
      </c>
      <c r="W404" s="130">
        <f>V404*K404</f>
        <v>0</v>
      </c>
      <c r="X404" s="130">
        <v>1</v>
      </c>
      <c r="Y404" s="130">
        <f>X404*K404</f>
        <v>0.45100000000000001</v>
      </c>
      <c r="Z404" s="130">
        <v>0</v>
      </c>
      <c r="AA404" s="131">
        <f>Z404*K404</f>
        <v>0</v>
      </c>
      <c r="AR404" s="19" t="s">
        <v>298</v>
      </c>
      <c r="AT404" s="19" t="s">
        <v>255</v>
      </c>
      <c r="AU404" s="19" t="s">
        <v>86</v>
      </c>
      <c r="AY404" s="19" t="s">
        <v>142</v>
      </c>
      <c r="BE404" s="132">
        <f>IF(U404="základní",N404,0)</f>
        <v>0</v>
      </c>
      <c r="BF404" s="132">
        <f>IF(U404="snížená",N404,0)</f>
        <v>0</v>
      </c>
      <c r="BG404" s="132">
        <f>IF(U404="zákl. přenesená",N404,0)</f>
        <v>0</v>
      </c>
      <c r="BH404" s="132">
        <f>IF(U404="sníž. přenesená",N404,0)</f>
        <v>0</v>
      </c>
      <c r="BI404" s="132">
        <f>IF(U404="nulová",N404,0)</f>
        <v>0</v>
      </c>
      <c r="BJ404" s="19" t="s">
        <v>75</v>
      </c>
      <c r="BK404" s="132">
        <f>ROUND(L404*K404,2)</f>
        <v>0</v>
      </c>
      <c r="BL404" s="19" t="s">
        <v>219</v>
      </c>
      <c r="BM404" s="19" t="s">
        <v>745</v>
      </c>
    </row>
    <row r="405" spans="2:65" s="10" customFormat="1" ht="22.5" customHeight="1">
      <c r="B405" s="133"/>
      <c r="E405" s="134" t="s">
        <v>5</v>
      </c>
      <c r="F405" s="200" t="s">
        <v>746</v>
      </c>
      <c r="G405" s="201"/>
      <c r="H405" s="201"/>
      <c r="I405" s="201"/>
      <c r="K405" s="135">
        <v>0.45100000000000001</v>
      </c>
      <c r="R405" s="136"/>
      <c r="T405" s="137"/>
      <c r="AA405" s="138"/>
      <c r="AT405" s="134" t="s">
        <v>150</v>
      </c>
      <c r="AU405" s="134" t="s">
        <v>86</v>
      </c>
      <c r="AV405" s="10" t="s">
        <v>86</v>
      </c>
      <c r="AW405" s="10" t="s">
        <v>28</v>
      </c>
      <c r="AX405" s="10" t="s">
        <v>75</v>
      </c>
      <c r="AY405" s="134" t="s">
        <v>142</v>
      </c>
    </row>
    <row r="406" spans="2:65" s="1" customFormat="1" ht="22.5" customHeight="1">
      <c r="B406" s="123"/>
      <c r="C406" s="146" t="s">
        <v>747</v>
      </c>
      <c r="D406" s="146" t="s">
        <v>255</v>
      </c>
      <c r="E406" s="147" t="s">
        <v>748</v>
      </c>
      <c r="F406" s="202" t="s">
        <v>749</v>
      </c>
      <c r="G406" s="202"/>
      <c r="H406" s="202"/>
      <c r="I406" s="202"/>
      <c r="J406" s="148" t="s">
        <v>222</v>
      </c>
      <c r="K406" s="149">
        <v>1.8169999999999999</v>
      </c>
      <c r="L406" s="203">
        <v>0</v>
      </c>
      <c r="M406" s="203"/>
      <c r="N406" s="203">
        <f>ROUND(L406*K406,2)</f>
        <v>0</v>
      </c>
      <c r="O406" s="199"/>
      <c r="P406" s="199"/>
      <c r="Q406" s="199"/>
      <c r="R406" s="128"/>
      <c r="T406" s="129" t="s">
        <v>5</v>
      </c>
      <c r="U406" s="38" t="s">
        <v>35</v>
      </c>
      <c r="V406" s="130">
        <v>0</v>
      </c>
      <c r="W406" s="130">
        <f>V406*K406</f>
        <v>0</v>
      </c>
      <c r="X406" s="130">
        <v>1</v>
      </c>
      <c r="Y406" s="130">
        <f>X406*K406</f>
        <v>1.8169999999999999</v>
      </c>
      <c r="Z406" s="130">
        <v>0</v>
      </c>
      <c r="AA406" s="131">
        <f>Z406*K406</f>
        <v>0</v>
      </c>
      <c r="AR406" s="19" t="s">
        <v>298</v>
      </c>
      <c r="AT406" s="19" t="s">
        <v>255</v>
      </c>
      <c r="AU406" s="19" t="s">
        <v>86</v>
      </c>
      <c r="AY406" s="19" t="s">
        <v>142</v>
      </c>
      <c r="BE406" s="132">
        <f>IF(U406="základní",N406,0)</f>
        <v>0</v>
      </c>
      <c r="BF406" s="132">
        <f>IF(U406="snížená",N406,0)</f>
        <v>0</v>
      </c>
      <c r="BG406" s="132">
        <f>IF(U406="zákl. přenesená",N406,0)</f>
        <v>0</v>
      </c>
      <c r="BH406" s="132">
        <f>IF(U406="sníž. přenesená",N406,0)</f>
        <v>0</v>
      </c>
      <c r="BI406" s="132">
        <f>IF(U406="nulová",N406,0)</f>
        <v>0</v>
      </c>
      <c r="BJ406" s="19" t="s">
        <v>75</v>
      </c>
      <c r="BK406" s="132">
        <f>ROUND(L406*K406,2)</f>
        <v>0</v>
      </c>
      <c r="BL406" s="19" t="s">
        <v>219</v>
      </c>
      <c r="BM406" s="19" t="s">
        <v>750</v>
      </c>
    </row>
    <row r="407" spans="2:65" s="10" customFormat="1" ht="22.5" customHeight="1">
      <c r="B407" s="133"/>
      <c r="E407" s="134" t="s">
        <v>5</v>
      </c>
      <c r="F407" s="200" t="s">
        <v>751</v>
      </c>
      <c r="G407" s="201"/>
      <c r="H407" s="201"/>
      <c r="I407" s="201"/>
      <c r="K407" s="135">
        <v>1.8169999999999999</v>
      </c>
      <c r="R407" s="136"/>
      <c r="T407" s="137"/>
      <c r="AA407" s="138"/>
      <c r="AT407" s="134" t="s">
        <v>150</v>
      </c>
      <c r="AU407" s="134" t="s">
        <v>86</v>
      </c>
      <c r="AV407" s="10" t="s">
        <v>86</v>
      </c>
      <c r="AW407" s="10" t="s">
        <v>28</v>
      </c>
      <c r="AX407" s="10" t="s">
        <v>75</v>
      </c>
      <c r="AY407" s="134" t="s">
        <v>142</v>
      </c>
    </row>
    <row r="408" spans="2:65" s="1" customFormat="1" ht="31.5" customHeight="1">
      <c r="B408" s="123"/>
      <c r="C408" s="146" t="s">
        <v>752</v>
      </c>
      <c r="D408" s="146" t="s">
        <v>255</v>
      </c>
      <c r="E408" s="147" t="s">
        <v>753</v>
      </c>
      <c r="F408" s="202" t="s">
        <v>754</v>
      </c>
      <c r="G408" s="202"/>
      <c r="H408" s="202"/>
      <c r="I408" s="202"/>
      <c r="J408" s="148" t="s">
        <v>222</v>
      </c>
      <c r="K408" s="149">
        <v>4.4999999999999998E-2</v>
      </c>
      <c r="L408" s="203">
        <v>0</v>
      </c>
      <c r="M408" s="203"/>
      <c r="N408" s="203">
        <f>ROUND(L408*K408,2)</f>
        <v>0</v>
      </c>
      <c r="O408" s="199"/>
      <c r="P408" s="199"/>
      <c r="Q408" s="199"/>
      <c r="R408" s="128"/>
      <c r="T408" s="129" t="s">
        <v>5</v>
      </c>
      <c r="U408" s="38" t="s">
        <v>35</v>
      </c>
      <c r="V408" s="130">
        <v>0</v>
      </c>
      <c r="W408" s="130">
        <f>V408*K408</f>
        <v>0</v>
      </c>
      <c r="X408" s="130">
        <v>1</v>
      </c>
      <c r="Y408" s="130">
        <f>X408*K408</f>
        <v>4.4999999999999998E-2</v>
      </c>
      <c r="Z408" s="130">
        <v>0</v>
      </c>
      <c r="AA408" s="131">
        <f>Z408*K408</f>
        <v>0</v>
      </c>
      <c r="AR408" s="19" t="s">
        <v>298</v>
      </c>
      <c r="AT408" s="19" t="s">
        <v>255</v>
      </c>
      <c r="AU408" s="19" t="s">
        <v>86</v>
      </c>
      <c r="AY408" s="19" t="s">
        <v>142</v>
      </c>
      <c r="BE408" s="132">
        <f>IF(U408="základní",N408,0)</f>
        <v>0</v>
      </c>
      <c r="BF408" s="132">
        <f>IF(U408="snížená",N408,0)</f>
        <v>0</v>
      </c>
      <c r="BG408" s="132">
        <f>IF(U408="zákl. přenesená",N408,0)</f>
        <v>0</v>
      </c>
      <c r="BH408" s="132">
        <f>IF(U408="sníž. přenesená",N408,0)</f>
        <v>0</v>
      </c>
      <c r="BI408" s="132">
        <f>IF(U408="nulová",N408,0)</f>
        <v>0</v>
      </c>
      <c r="BJ408" s="19" t="s">
        <v>75</v>
      </c>
      <c r="BK408" s="132">
        <f>ROUND(L408*K408,2)</f>
        <v>0</v>
      </c>
      <c r="BL408" s="19" t="s">
        <v>219</v>
      </c>
      <c r="BM408" s="19" t="s">
        <v>755</v>
      </c>
    </row>
    <row r="409" spans="2:65" s="10" customFormat="1" ht="22.5" customHeight="1">
      <c r="B409" s="133"/>
      <c r="E409" s="134" t="s">
        <v>5</v>
      </c>
      <c r="F409" s="200" t="s">
        <v>756</v>
      </c>
      <c r="G409" s="201"/>
      <c r="H409" s="201"/>
      <c r="I409" s="201"/>
      <c r="K409" s="135">
        <v>4.4999999999999998E-2</v>
      </c>
      <c r="R409" s="136"/>
      <c r="T409" s="137"/>
      <c r="AA409" s="138"/>
      <c r="AT409" s="134" t="s">
        <v>150</v>
      </c>
      <c r="AU409" s="134" t="s">
        <v>86</v>
      </c>
      <c r="AV409" s="10" t="s">
        <v>86</v>
      </c>
      <c r="AW409" s="10" t="s">
        <v>28</v>
      </c>
      <c r="AX409" s="10" t="s">
        <v>75</v>
      </c>
      <c r="AY409" s="134" t="s">
        <v>142</v>
      </c>
    </row>
    <row r="410" spans="2:65" s="9" customFormat="1" ht="29.85" customHeight="1">
      <c r="B410" s="113"/>
      <c r="D410" s="122" t="s">
        <v>115</v>
      </c>
      <c r="E410" s="122"/>
      <c r="F410" s="122"/>
      <c r="G410" s="122"/>
      <c r="H410" s="122"/>
      <c r="I410" s="122"/>
      <c r="J410" s="122"/>
      <c r="K410" s="122"/>
      <c r="L410" s="122"/>
      <c r="M410" s="122"/>
      <c r="N410" s="191">
        <f>BK410</f>
        <v>0</v>
      </c>
      <c r="O410" s="192"/>
      <c r="P410" s="192"/>
      <c r="Q410" s="192"/>
      <c r="R410" s="115"/>
      <c r="T410" s="116"/>
      <c r="W410" s="117">
        <f>SUM(W411:W428)</f>
        <v>81.837919999999997</v>
      </c>
      <c r="Y410" s="117">
        <f>SUM(Y411:Y428)</f>
        <v>2.4764441199999996</v>
      </c>
      <c r="AA410" s="118">
        <f>SUM(AA411:AA428)</f>
        <v>0</v>
      </c>
      <c r="AR410" s="119" t="s">
        <v>86</v>
      </c>
      <c r="AT410" s="120" t="s">
        <v>69</v>
      </c>
      <c r="AU410" s="120" t="s">
        <v>75</v>
      </c>
      <c r="AY410" s="119" t="s">
        <v>142</v>
      </c>
      <c r="BK410" s="121">
        <f>SUM(BK411:BK428)</f>
        <v>0</v>
      </c>
    </row>
    <row r="411" spans="2:65" s="1" customFormat="1" ht="31.5" customHeight="1">
      <c r="B411" s="123"/>
      <c r="C411" s="124" t="s">
        <v>757</v>
      </c>
      <c r="D411" s="124" t="s">
        <v>143</v>
      </c>
      <c r="E411" s="125" t="s">
        <v>758</v>
      </c>
      <c r="F411" s="198" t="s">
        <v>759</v>
      </c>
      <c r="G411" s="198"/>
      <c r="H411" s="198"/>
      <c r="I411" s="198"/>
      <c r="J411" s="126" t="s">
        <v>321</v>
      </c>
      <c r="K411" s="127">
        <v>27.92</v>
      </c>
      <c r="L411" s="199">
        <v>0</v>
      </c>
      <c r="M411" s="199"/>
      <c r="N411" s="199">
        <f>ROUND(L411*K411,2)</f>
        <v>0</v>
      </c>
      <c r="O411" s="199"/>
      <c r="P411" s="199"/>
      <c r="Q411" s="199"/>
      <c r="R411" s="128"/>
      <c r="T411" s="129" t="s">
        <v>5</v>
      </c>
      <c r="U411" s="38" t="s">
        <v>35</v>
      </c>
      <c r="V411" s="130">
        <v>0.316</v>
      </c>
      <c r="W411" s="130">
        <f>V411*K411</f>
        <v>8.8227200000000003</v>
      </c>
      <c r="X411" s="130">
        <v>3.7399999999999998E-3</v>
      </c>
      <c r="Y411" s="130">
        <f>X411*K411</f>
        <v>0.10442080000000001</v>
      </c>
      <c r="Z411" s="130">
        <v>0</v>
      </c>
      <c r="AA411" s="131">
        <f>Z411*K411</f>
        <v>0</v>
      </c>
      <c r="AR411" s="19" t="s">
        <v>219</v>
      </c>
      <c r="AT411" s="19" t="s">
        <v>143</v>
      </c>
      <c r="AU411" s="19" t="s">
        <v>86</v>
      </c>
      <c r="AY411" s="19" t="s">
        <v>142</v>
      </c>
      <c r="BE411" s="132">
        <f>IF(U411="základní",N411,0)</f>
        <v>0</v>
      </c>
      <c r="BF411" s="132">
        <f>IF(U411="snížená",N411,0)</f>
        <v>0</v>
      </c>
      <c r="BG411" s="132">
        <f>IF(U411="zákl. přenesená",N411,0)</f>
        <v>0</v>
      </c>
      <c r="BH411" s="132">
        <f>IF(U411="sníž. přenesená",N411,0)</f>
        <v>0</v>
      </c>
      <c r="BI411" s="132">
        <f>IF(U411="nulová",N411,0)</f>
        <v>0</v>
      </c>
      <c r="BJ411" s="19" t="s">
        <v>75</v>
      </c>
      <c r="BK411" s="132">
        <f>ROUND(L411*K411,2)</f>
        <v>0</v>
      </c>
      <c r="BL411" s="19" t="s">
        <v>219</v>
      </c>
      <c r="BM411" s="19" t="s">
        <v>760</v>
      </c>
    </row>
    <row r="412" spans="2:65" s="10" customFormat="1" ht="22.5" customHeight="1">
      <c r="B412" s="133"/>
      <c r="E412" s="134" t="s">
        <v>5</v>
      </c>
      <c r="F412" s="200" t="s">
        <v>761</v>
      </c>
      <c r="G412" s="201"/>
      <c r="H412" s="201"/>
      <c r="I412" s="201"/>
      <c r="K412" s="135">
        <v>27.92</v>
      </c>
      <c r="R412" s="136"/>
      <c r="T412" s="137"/>
      <c r="AA412" s="138"/>
      <c r="AT412" s="134" t="s">
        <v>150</v>
      </c>
      <c r="AU412" s="134" t="s">
        <v>86</v>
      </c>
      <c r="AV412" s="10" t="s">
        <v>86</v>
      </c>
      <c r="AW412" s="10" t="s">
        <v>28</v>
      </c>
      <c r="AX412" s="10" t="s">
        <v>75</v>
      </c>
      <c r="AY412" s="134" t="s">
        <v>142</v>
      </c>
    </row>
    <row r="413" spans="2:65" s="1" customFormat="1" ht="22.5" customHeight="1">
      <c r="B413" s="123"/>
      <c r="C413" s="146" t="s">
        <v>762</v>
      </c>
      <c r="D413" s="146" t="s">
        <v>255</v>
      </c>
      <c r="E413" s="147" t="s">
        <v>763</v>
      </c>
      <c r="F413" s="202" t="s">
        <v>764</v>
      </c>
      <c r="G413" s="202"/>
      <c r="H413" s="202"/>
      <c r="I413" s="202"/>
      <c r="J413" s="148" t="s">
        <v>258</v>
      </c>
      <c r="K413" s="149">
        <v>102.271</v>
      </c>
      <c r="L413" s="203">
        <v>0</v>
      </c>
      <c r="M413" s="203"/>
      <c r="N413" s="203">
        <f>ROUND(L413*K413,2)</f>
        <v>0</v>
      </c>
      <c r="O413" s="199"/>
      <c r="P413" s="199"/>
      <c r="Q413" s="199"/>
      <c r="R413" s="128"/>
      <c r="T413" s="129" t="s">
        <v>5</v>
      </c>
      <c r="U413" s="38" t="s">
        <v>35</v>
      </c>
      <c r="V413" s="130">
        <v>0</v>
      </c>
      <c r="W413" s="130">
        <f>V413*K413</f>
        <v>0</v>
      </c>
      <c r="X413" s="130">
        <v>3.6000000000000002E-4</v>
      </c>
      <c r="Y413" s="130">
        <f>X413*K413</f>
        <v>3.6817559999999999E-2</v>
      </c>
      <c r="Z413" s="130">
        <v>0</v>
      </c>
      <c r="AA413" s="131">
        <f>Z413*K413</f>
        <v>0</v>
      </c>
      <c r="AR413" s="19" t="s">
        <v>298</v>
      </c>
      <c r="AT413" s="19" t="s">
        <v>255</v>
      </c>
      <c r="AU413" s="19" t="s">
        <v>86</v>
      </c>
      <c r="AY413" s="19" t="s">
        <v>142</v>
      </c>
      <c r="BE413" s="132">
        <f>IF(U413="základní",N413,0)</f>
        <v>0</v>
      </c>
      <c r="BF413" s="132">
        <f>IF(U413="snížená",N413,0)</f>
        <v>0</v>
      </c>
      <c r="BG413" s="132">
        <f>IF(U413="zákl. přenesená",N413,0)</f>
        <v>0</v>
      </c>
      <c r="BH413" s="132">
        <f>IF(U413="sníž. přenesená",N413,0)</f>
        <v>0</v>
      </c>
      <c r="BI413" s="132">
        <f>IF(U413="nulová",N413,0)</f>
        <v>0</v>
      </c>
      <c r="BJ413" s="19" t="s">
        <v>75</v>
      </c>
      <c r="BK413" s="132">
        <f>ROUND(L413*K413,2)</f>
        <v>0</v>
      </c>
      <c r="BL413" s="19" t="s">
        <v>219</v>
      </c>
      <c r="BM413" s="19" t="s">
        <v>765</v>
      </c>
    </row>
    <row r="414" spans="2:65" s="10" customFormat="1" ht="22.5" customHeight="1">
      <c r="B414" s="133"/>
      <c r="E414" s="134" t="s">
        <v>5</v>
      </c>
      <c r="F414" s="200" t="s">
        <v>766</v>
      </c>
      <c r="G414" s="201"/>
      <c r="H414" s="201"/>
      <c r="I414" s="201"/>
      <c r="K414" s="135">
        <v>102.271</v>
      </c>
      <c r="R414" s="136"/>
      <c r="T414" s="137"/>
      <c r="AA414" s="138"/>
      <c r="AT414" s="134" t="s">
        <v>150</v>
      </c>
      <c r="AU414" s="134" t="s">
        <v>86</v>
      </c>
      <c r="AV414" s="10" t="s">
        <v>86</v>
      </c>
      <c r="AW414" s="10" t="s">
        <v>28</v>
      </c>
      <c r="AX414" s="10" t="s">
        <v>75</v>
      </c>
      <c r="AY414" s="134" t="s">
        <v>142</v>
      </c>
    </row>
    <row r="415" spans="2:65" s="1" customFormat="1" ht="31.5" customHeight="1">
      <c r="B415" s="123"/>
      <c r="C415" s="124" t="s">
        <v>767</v>
      </c>
      <c r="D415" s="124" t="s">
        <v>143</v>
      </c>
      <c r="E415" s="125" t="s">
        <v>768</v>
      </c>
      <c r="F415" s="198" t="s">
        <v>769</v>
      </c>
      <c r="G415" s="198"/>
      <c r="H415" s="198"/>
      <c r="I415" s="198"/>
      <c r="J415" s="126" t="s">
        <v>146</v>
      </c>
      <c r="K415" s="127">
        <v>94.128</v>
      </c>
      <c r="L415" s="199">
        <v>0</v>
      </c>
      <c r="M415" s="199"/>
      <c r="N415" s="199">
        <f>ROUND(L415*K415,2)</f>
        <v>0</v>
      </c>
      <c r="O415" s="199"/>
      <c r="P415" s="199"/>
      <c r="Q415" s="199"/>
      <c r="R415" s="128"/>
      <c r="T415" s="129" t="s">
        <v>5</v>
      </c>
      <c r="U415" s="38" t="s">
        <v>35</v>
      </c>
      <c r="V415" s="130">
        <v>0.55000000000000004</v>
      </c>
      <c r="W415" s="130">
        <f>V415*K415</f>
        <v>51.770400000000002</v>
      </c>
      <c r="X415" s="130">
        <v>3.6700000000000001E-3</v>
      </c>
      <c r="Y415" s="130">
        <f>X415*K415</f>
        <v>0.34544975999999999</v>
      </c>
      <c r="Z415" s="130">
        <v>0</v>
      </c>
      <c r="AA415" s="131">
        <f>Z415*K415</f>
        <v>0</v>
      </c>
      <c r="AR415" s="19" t="s">
        <v>219</v>
      </c>
      <c r="AT415" s="19" t="s">
        <v>143</v>
      </c>
      <c r="AU415" s="19" t="s">
        <v>86</v>
      </c>
      <c r="AY415" s="19" t="s">
        <v>142</v>
      </c>
      <c r="BE415" s="132">
        <f>IF(U415="základní",N415,0)</f>
        <v>0</v>
      </c>
      <c r="BF415" s="132">
        <f>IF(U415="snížená",N415,0)</f>
        <v>0</v>
      </c>
      <c r="BG415" s="132">
        <f>IF(U415="zákl. přenesená",N415,0)</f>
        <v>0</v>
      </c>
      <c r="BH415" s="132">
        <f>IF(U415="sníž. přenesená",N415,0)</f>
        <v>0</v>
      </c>
      <c r="BI415" s="132">
        <f>IF(U415="nulová",N415,0)</f>
        <v>0</v>
      </c>
      <c r="BJ415" s="19" t="s">
        <v>75</v>
      </c>
      <c r="BK415" s="132">
        <f>ROUND(L415*K415,2)</f>
        <v>0</v>
      </c>
      <c r="BL415" s="19" t="s">
        <v>219</v>
      </c>
      <c r="BM415" s="19" t="s">
        <v>770</v>
      </c>
    </row>
    <row r="416" spans="2:65" s="10" customFormat="1" ht="22.5" customHeight="1">
      <c r="B416" s="133"/>
      <c r="E416" s="134" t="s">
        <v>5</v>
      </c>
      <c r="F416" s="200" t="s">
        <v>328</v>
      </c>
      <c r="G416" s="201"/>
      <c r="H416" s="201"/>
      <c r="I416" s="201"/>
      <c r="K416" s="135">
        <v>94.128</v>
      </c>
      <c r="R416" s="136"/>
      <c r="T416" s="137"/>
      <c r="AA416" s="138"/>
      <c r="AT416" s="134" t="s">
        <v>150</v>
      </c>
      <c r="AU416" s="134" t="s">
        <v>86</v>
      </c>
      <c r="AV416" s="10" t="s">
        <v>86</v>
      </c>
      <c r="AW416" s="10" t="s">
        <v>28</v>
      </c>
      <c r="AX416" s="10" t="s">
        <v>75</v>
      </c>
      <c r="AY416" s="134" t="s">
        <v>142</v>
      </c>
    </row>
    <row r="417" spans="2:65" s="1" customFormat="1" ht="31.5" customHeight="1">
      <c r="B417" s="123"/>
      <c r="C417" s="146" t="s">
        <v>771</v>
      </c>
      <c r="D417" s="146" t="s">
        <v>255</v>
      </c>
      <c r="E417" s="147" t="s">
        <v>772</v>
      </c>
      <c r="F417" s="202" t="s">
        <v>773</v>
      </c>
      <c r="G417" s="202"/>
      <c r="H417" s="202"/>
      <c r="I417" s="202"/>
      <c r="J417" s="148" t="s">
        <v>146</v>
      </c>
      <c r="K417" s="149">
        <v>103.541</v>
      </c>
      <c r="L417" s="203">
        <v>0</v>
      </c>
      <c r="M417" s="203"/>
      <c r="N417" s="203">
        <f>ROUND(L417*K417,2)</f>
        <v>0</v>
      </c>
      <c r="O417" s="199"/>
      <c r="P417" s="199"/>
      <c r="Q417" s="199"/>
      <c r="R417" s="128"/>
      <c r="T417" s="129" t="s">
        <v>5</v>
      </c>
      <c r="U417" s="38" t="s">
        <v>35</v>
      </c>
      <c r="V417" s="130">
        <v>0</v>
      </c>
      <c r="W417" s="130">
        <f>V417*K417</f>
        <v>0</v>
      </c>
      <c r="X417" s="130">
        <v>1.9199999999999998E-2</v>
      </c>
      <c r="Y417" s="130">
        <f>X417*K417</f>
        <v>1.9879871999999998</v>
      </c>
      <c r="Z417" s="130">
        <v>0</v>
      </c>
      <c r="AA417" s="131">
        <f>Z417*K417</f>
        <v>0</v>
      </c>
      <c r="AR417" s="19" t="s">
        <v>298</v>
      </c>
      <c r="AT417" s="19" t="s">
        <v>255</v>
      </c>
      <c r="AU417" s="19" t="s">
        <v>86</v>
      </c>
      <c r="AY417" s="19" t="s">
        <v>142</v>
      </c>
      <c r="BE417" s="132">
        <f>IF(U417="základní",N417,0)</f>
        <v>0</v>
      </c>
      <c r="BF417" s="132">
        <f>IF(U417="snížená",N417,0)</f>
        <v>0</v>
      </c>
      <c r="BG417" s="132">
        <f>IF(U417="zákl. přenesená",N417,0)</f>
        <v>0</v>
      </c>
      <c r="BH417" s="132">
        <f>IF(U417="sníž. přenesená",N417,0)</f>
        <v>0</v>
      </c>
      <c r="BI417" s="132">
        <f>IF(U417="nulová",N417,0)</f>
        <v>0</v>
      </c>
      <c r="BJ417" s="19" t="s">
        <v>75</v>
      </c>
      <c r="BK417" s="132">
        <f>ROUND(L417*K417,2)</f>
        <v>0</v>
      </c>
      <c r="BL417" s="19" t="s">
        <v>219</v>
      </c>
      <c r="BM417" s="19" t="s">
        <v>774</v>
      </c>
    </row>
    <row r="418" spans="2:65" s="10" customFormat="1" ht="22.5" customHeight="1">
      <c r="B418" s="133"/>
      <c r="E418" s="134" t="s">
        <v>5</v>
      </c>
      <c r="F418" s="200" t="s">
        <v>466</v>
      </c>
      <c r="G418" s="201"/>
      <c r="H418" s="201"/>
      <c r="I418" s="201"/>
      <c r="K418" s="135">
        <v>103.541</v>
      </c>
      <c r="R418" s="136"/>
      <c r="T418" s="137"/>
      <c r="AA418" s="138"/>
      <c r="AT418" s="134" t="s">
        <v>150</v>
      </c>
      <c r="AU418" s="134" t="s">
        <v>86</v>
      </c>
      <c r="AV418" s="10" t="s">
        <v>86</v>
      </c>
      <c r="AW418" s="10" t="s">
        <v>28</v>
      </c>
      <c r="AX418" s="10" t="s">
        <v>75</v>
      </c>
      <c r="AY418" s="134" t="s">
        <v>142</v>
      </c>
    </row>
    <row r="419" spans="2:65" s="1" customFormat="1" ht="31.5" customHeight="1">
      <c r="B419" s="123"/>
      <c r="C419" s="124" t="s">
        <v>775</v>
      </c>
      <c r="D419" s="124" t="s">
        <v>143</v>
      </c>
      <c r="E419" s="125" t="s">
        <v>776</v>
      </c>
      <c r="F419" s="198" t="s">
        <v>777</v>
      </c>
      <c r="G419" s="198"/>
      <c r="H419" s="198"/>
      <c r="I419" s="198"/>
      <c r="J419" s="126" t="s">
        <v>146</v>
      </c>
      <c r="K419" s="127">
        <v>94.128</v>
      </c>
      <c r="L419" s="199">
        <v>0</v>
      </c>
      <c r="M419" s="199"/>
      <c r="N419" s="199">
        <f>ROUND(L419*K419,2)</f>
        <v>0</v>
      </c>
      <c r="O419" s="199"/>
      <c r="P419" s="199"/>
      <c r="Q419" s="199"/>
      <c r="R419" s="128"/>
      <c r="T419" s="129" t="s">
        <v>5</v>
      </c>
      <c r="U419" s="38" t="s">
        <v>35</v>
      </c>
      <c r="V419" s="130">
        <v>0.1</v>
      </c>
      <c r="W419" s="130">
        <f>V419*K419</f>
        <v>9.4128000000000007</v>
      </c>
      <c r="X419" s="130">
        <v>0</v>
      </c>
      <c r="Y419" s="130">
        <f>X419*K419</f>
        <v>0</v>
      </c>
      <c r="Z419" s="130">
        <v>0</v>
      </c>
      <c r="AA419" s="131">
        <f>Z419*K419</f>
        <v>0</v>
      </c>
      <c r="AR419" s="19" t="s">
        <v>219</v>
      </c>
      <c r="AT419" s="19" t="s">
        <v>143</v>
      </c>
      <c r="AU419" s="19" t="s">
        <v>86</v>
      </c>
      <c r="AY419" s="19" t="s">
        <v>142</v>
      </c>
      <c r="BE419" s="132">
        <f>IF(U419="základní",N419,0)</f>
        <v>0</v>
      </c>
      <c r="BF419" s="132">
        <f>IF(U419="snížená",N419,0)</f>
        <v>0</v>
      </c>
      <c r="BG419" s="132">
        <f>IF(U419="zákl. přenesená",N419,0)</f>
        <v>0</v>
      </c>
      <c r="BH419" s="132">
        <f>IF(U419="sníž. přenesená",N419,0)</f>
        <v>0</v>
      </c>
      <c r="BI419" s="132">
        <f>IF(U419="nulová",N419,0)</f>
        <v>0</v>
      </c>
      <c r="BJ419" s="19" t="s">
        <v>75</v>
      </c>
      <c r="BK419" s="132">
        <f>ROUND(L419*K419,2)</f>
        <v>0</v>
      </c>
      <c r="BL419" s="19" t="s">
        <v>219</v>
      </c>
      <c r="BM419" s="19" t="s">
        <v>778</v>
      </c>
    </row>
    <row r="420" spans="2:65" s="10" customFormat="1" ht="22.5" customHeight="1">
      <c r="B420" s="133"/>
      <c r="E420" s="134" t="s">
        <v>5</v>
      </c>
      <c r="F420" s="200" t="s">
        <v>328</v>
      </c>
      <c r="G420" s="201"/>
      <c r="H420" s="201"/>
      <c r="I420" s="201"/>
      <c r="K420" s="135">
        <v>94.128</v>
      </c>
      <c r="R420" s="136"/>
      <c r="T420" s="137"/>
      <c r="AA420" s="138"/>
      <c r="AT420" s="134" t="s">
        <v>150</v>
      </c>
      <c r="AU420" s="134" t="s">
        <v>86</v>
      </c>
      <c r="AV420" s="10" t="s">
        <v>86</v>
      </c>
      <c r="AW420" s="10" t="s">
        <v>28</v>
      </c>
      <c r="AX420" s="10" t="s">
        <v>75</v>
      </c>
      <c r="AY420" s="134" t="s">
        <v>142</v>
      </c>
    </row>
    <row r="421" spans="2:65" s="1" customFormat="1" ht="31.5" customHeight="1">
      <c r="B421" s="123"/>
      <c r="C421" s="124" t="s">
        <v>779</v>
      </c>
      <c r="D421" s="124" t="s">
        <v>143</v>
      </c>
      <c r="E421" s="125" t="s">
        <v>780</v>
      </c>
      <c r="F421" s="198" t="s">
        <v>781</v>
      </c>
      <c r="G421" s="198"/>
      <c r="H421" s="198"/>
      <c r="I421" s="198"/>
      <c r="J421" s="126" t="s">
        <v>146</v>
      </c>
      <c r="K421" s="127">
        <v>94.128</v>
      </c>
      <c r="L421" s="199">
        <v>0</v>
      </c>
      <c r="M421" s="199"/>
      <c r="N421" s="199">
        <f>ROUND(L421*K421,2)</f>
        <v>0</v>
      </c>
      <c r="O421" s="199"/>
      <c r="P421" s="199"/>
      <c r="Q421" s="199"/>
      <c r="R421" s="128"/>
      <c r="T421" s="129" t="s">
        <v>5</v>
      </c>
      <c r="U421" s="38" t="s">
        <v>35</v>
      </c>
      <c r="V421" s="130">
        <v>0.1</v>
      </c>
      <c r="W421" s="130">
        <f>V421*K421</f>
        <v>9.4128000000000007</v>
      </c>
      <c r="X421" s="130">
        <v>0</v>
      </c>
      <c r="Y421" s="130">
        <f>X421*K421</f>
        <v>0</v>
      </c>
      <c r="Z421" s="130">
        <v>0</v>
      </c>
      <c r="AA421" s="131">
        <f>Z421*K421</f>
        <v>0</v>
      </c>
      <c r="AR421" s="19" t="s">
        <v>219</v>
      </c>
      <c r="AT421" s="19" t="s">
        <v>143</v>
      </c>
      <c r="AU421" s="19" t="s">
        <v>86</v>
      </c>
      <c r="AY421" s="19" t="s">
        <v>142</v>
      </c>
      <c r="BE421" s="132">
        <f>IF(U421="základní",N421,0)</f>
        <v>0</v>
      </c>
      <c r="BF421" s="132">
        <f>IF(U421="snížená",N421,0)</f>
        <v>0</v>
      </c>
      <c r="BG421" s="132">
        <f>IF(U421="zákl. přenesená",N421,0)</f>
        <v>0</v>
      </c>
      <c r="BH421" s="132">
        <f>IF(U421="sníž. přenesená",N421,0)</f>
        <v>0</v>
      </c>
      <c r="BI421" s="132">
        <f>IF(U421="nulová",N421,0)</f>
        <v>0</v>
      </c>
      <c r="BJ421" s="19" t="s">
        <v>75</v>
      </c>
      <c r="BK421" s="132">
        <f>ROUND(L421*K421,2)</f>
        <v>0</v>
      </c>
      <c r="BL421" s="19" t="s">
        <v>219</v>
      </c>
      <c r="BM421" s="19" t="s">
        <v>782</v>
      </c>
    </row>
    <row r="422" spans="2:65" s="10" customFormat="1" ht="22.5" customHeight="1">
      <c r="B422" s="133"/>
      <c r="E422" s="134" t="s">
        <v>5</v>
      </c>
      <c r="F422" s="200" t="s">
        <v>328</v>
      </c>
      <c r="G422" s="201"/>
      <c r="H422" s="201"/>
      <c r="I422" s="201"/>
      <c r="K422" s="135">
        <v>94.128</v>
      </c>
      <c r="R422" s="136"/>
      <c r="T422" s="137"/>
      <c r="AA422" s="138"/>
      <c r="AT422" s="134" t="s">
        <v>150</v>
      </c>
      <c r="AU422" s="134" t="s">
        <v>86</v>
      </c>
      <c r="AV422" s="10" t="s">
        <v>86</v>
      </c>
      <c r="AW422" s="10" t="s">
        <v>28</v>
      </c>
      <c r="AX422" s="10" t="s">
        <v>75</v>
      </c>
      <c r="AY422" s="134" t="s">
        <v>142</v>
      </c>
    </row>
    <row r="423" spans="2:65" s="1" customFormat="1" ht="31.5" customHeight="1">
      <c r="B423" s="123"/>
      <c r="C423" s="124" t="s">
        <v>783</v>
      </c>
      <c r="D423" s="124" t="s">
        <v>143</v>
      </c>
      <c r="E423" s="125" t="s">
        <v>784</v>
      </c>
      <c r="F423" s="198" t="s">
        <v>785</v>
      </c>
      <c r="G423" s="198"/>
      <c r="H423" s="198"/>
      <c r="I423" s="198"/>
      <c r="J423" s="126" t="s">
        <v>321</v>
      </c>
      <c r="K423" s="127">
        <v>40.200000000000003</v>
      </c>
      <c r="L423" s="199">
        <v>0</v>
      </c>
      <c r="M423" s="199"/>
      <c r="N423" s="199">
        <f>ROUND(L423*K423,2)</f>
        <v>0</v>
      </c>
      <c r="O423" s="199"/>
      <c r="P423" s="199"/>
      <c r="Q423" s="199"/>
      <c r="R423" s="128"/>
      <c r="T423" s="129" t="s">
        <v>5</v>
      </c>
      <c r="U423" s="38" t="s">
        <v>35</v>
      </c>
      <c r="V423" s="130">
        <v>4.5999999999999999E-2</v>
      </c>
      <c r="W423" s="130">
        <f>V423*K423</f>
        <v>1.8492000000000002</v>
      </c>
      <c r="X423" s="130">
        <v>0</v>
      </c>
      <c r="Y423" s="130">
        <f>X423*K423</f>
        <v>0</v>
      </c>
      <c r="Z423" s="130">
        <v>0</v>
      </c>
      <c r="AA423" s="131">
        <f>Z423*K423</f>
        <v>0</v>
      </c>
      <c r="AR423" s="19" t="s">
        <v>219</v>
      </c>
      <c r="AT423" s="19" t="s">
        <v>143</v>
      </c>
      <c r="AU423" s="19" t="s">
        <v>86</v>
      </c>
      <c r="AY423" s="19" t="s">
        <v>142</v>
      </c>
      <c r="BE423" s="132">
        <f>IF(U423="základní",N423,0)</f>
        <v>0</v>
      </c>
      <c r="BF423" s="132">
        <f>IF(U423="snížená",N423,0)</f>
        <v>0</v>
      </c>
      <c r="BG423" s="132">
        <f>IF(U423="zákl. přenesená",N423,0)</f>
        <v>0</v>
      </c>
      <c r="BH423" s="132">
        <f>IF(U423="sníž. přenesená",N423,0)</f>
        <v>0</v>
      </c>
      <c r="BI423" s="132">
        <f>IF(U423="nulová",N423,0)</f>
        <v>0</v>
      </c>
      <c r="BJ423" s="19" t="s">
        <v>75</v>
      </c>
      <c r="BK423" s="132">
        <f>ROUND(L423*K423,2)</f>
        <v>0</v>
      </c>
      <c r="BL423" s="19" t="s">
        <v>219</v>
      </c>
      <c r="BM423" s="19" t="s">
        <v>786</v>
      </c>
    </row>
    <row r="424" spans="2:65" s="10" customFormat="1" ht="22.5" customHeight="1">
      <c r="B424" s="133"/>
      <c r="E424" s="134" t="s">
        <v>5</v>
      </c>
      <c r="F424" s="200" t="s">
        <v>787</v>
      </c>
      <c r="G424" s="201"/>
      <c r="H424" s="201"/>
      <c r="I424" s="201"/>
      <c r="K424" s="135">
        <v>40.200000000000003</v>
      </c>
      <c r="R424" s="136"/>
      <c r="T424" s="137"/>
      <c r="AA424" s="138"/>
      <c r="AT424" s="134" t="s">
        <v>150</v>
      </c>
      <c r="AU424" s="134" t="s">
        <v>86</v>
      </c>
      <c r="AV424" s="10" t="s">
        <v>86</v>
      </c>
      <c r="AW424" s="10" t="s">
        <v>28</v>
      </c>
      <c r="AX424" s="10" t="s">
        <v>75</v>
      </c>
      <c r="AY424" s="134" t="s">
        <v>142</v>
      </c>
    </row>
    <row r="425" spans="2:65" s="1" customFormat="1" ht="31.5" customHeight="1">
      <c r="B425" s="123"/>
      <c r="C425" s="146" t="s">
        <v>788</v>
      </c>
      <c r="D425" s="146" t="s">
        <v>255</v>
      </c>
      <c r="E425" s="147" t="s">
        <v>789</v>
      </c>
      <c r="F425" s="202" t="s">
        <v>790</v>
      </c>
      <c r="G425" s="202"/>
      <c r="H425" s="202"/>
      <c r="I425" s="202"/>
      <c r="J425" s="148" t="s">
        <v>321</v>
      </c>
      <c r="K425" s="149">
        <v>44.22</v>
      </c>
      <c r="L425" s="203">
        <v>0</v>
      </c>
      <c r="M425" s="203"/>
      <c r="N425" s="203">
        <f>ROUND(L425*K425,2)</f>
        <v>0</v>
      </c>
      <c r="O425" s="199"/>
      <c r="P425" s="199"/>
      <c r="Q425" s="199"/>
      <c r="R425" s="128"/>
      <c r="T425" s="129" t="s">
        <v>5</v>
      </c>
      <c r="U425" s="38" t="s">
        <v>35</v>
      </c>
      <c r="V425" s="130">
        <v>0</v>
      </c>
      <c r="W425" s="130">
        <f>V425*K425</f>
        <v>0</v>
      </c>
      <c r="X425" s="130">
        <v>4.0000000000000003E-5</v>
      </c>
      <c r="Y425" s="130">
        <f>X425*K425</f>
        <v>1.7688000000000001E-3</v>
      </c>
      <c r="Z425" s="130">
        <v>0</v>
      </c>
      <c r="AA425" s="131">
        <f>Z425*K425</f>
        <v>0</v>
      </c>
      <c r="AR425" s="19" t="s">
        <v>298</v>
      </c>
      <c r="AT425" s="19" t="s">
        <v>255</v>
      </c>
      <c r="AU425" s="19" t="s">
        <v>86</v>
      </c>
      <c r="AY425" s="19" t="s">
        <v>142</v>
      </c>
      <c r="BE425" s="132">
        <f>IF(U425="základní",N425,0)</f>
        <v>0</v>
      </c>
      <c r="BF425" s="132">
        <f>IF(U425="snížená",N425,0)</f>
        <v>0</v>
      </c>
      <c r="BG425" s="132">
        <f>IF(U425="zákl. přenesená",N425,0)</f>
        <v>0</v>
      </c>
      <c r="BH425" s="132">
        <f>IF(U425="sníž. přenesená",N425,0)</f>
        <v>0</v>
      </c>
      <c r="BI425" s="132">
        <f>IF(U425="nulová",N425,0)</f>
        <v>0</v>
      </c>
      <c r="BJ425" s="19" t="s">
        <v>75</v>
      </c>
      <c r="BK425" s="132">
        <f>ROUND(L425*K425,2)</f>
        <v>0</v>
      </c>
      <c r="BL425" s="19" t="s">
        <v>219</v>
      </c>
      <c r="BM425" s="19" t="s">
        <v>791</v>
      </c>
    </row>
    <row r="426" spans="2:65" s="1" customFormat="1" ht="22.5" customHeight="1">
      <c r="B426" s="123"/>
      <c r="C426" s="124" t="s">
        <v>792</v>
      </c>
      <c r="D426" s="124" t="s">
        <v>143</v>
      </c>
      <c r="E426" s="125" t="s">
        <v>793</v>
      </c>
      <c r="F426" s="198" t="s">
        <v>794</v>
      </c>
      <c r="G426" s="198"/>
      <c r="H426" s="198"/>
      <c r="I426" s="198"/>
      <c r="J426" s="126" t="s">
        <v>321</v>
      </c>
      <c r="K426" s="127">
        <v>1.9</v>
      </c>
      <c r="L426" s="199">
        <v>0</v>
      </c>
      <c r="M426" s="199"/>
      <c r="N426" s="199">
        <f>ROUND(L426*K426,2)</f>
        <v>0</v>
      </c>
      <c r="O426" s="199"/>
      <c r="P426" s="199"/>
      <c r="Q426" s="199"/>
      <c r="R426" s="128"/>
      <c r="T426" s="129" t="s">
        <v>5</v>
      </c>
      <c r="U426" s="38" t="s">
        <v>35</v>
      </c>
      <c r="V426" s="130">
        <v>0.3</v>
      </c>
      <c r="W426" s="130">
        <f>V426*K426</f>
        <v>0.56999999999999995</v>
      </c>
      <c r="X426" s="130">
        <v>0</v>
      </c>
      <c r="Y426" s="130">
        <f>X426*K426</f>
        <v>0</v>
      </c>
      <c r="Z426" s="130">
        <v>0</v>
      </c>
      <c r="AA426" s="131">
        <f>Z426*K426</f>
        <v>0</v>
      </c>
      <c r="AR426" s="19" t="s">
        <v>219</v>
      </c>
      <c r="AT426" s="19" t="s">
        <v>143</v>
      </c>
      <c r="AU426" s="19" t="s">
        <v>86</v>
      </c>
      <c r="AY426" s="19" t="s">
        <v>142</v>
      </c>
      <c r="BE426" s="132">
        <f>IF(U426="základní",N426,0)</f>
        <v>0</v>
      </c>
      <c r="BF426" s="132">
        <f>IF(U426="snížená",N426,0)</f>
        <v>0</v>
      </c>
      <c r="BG426" s="132">
        <f>IF(U426="zákl. přenesená",N426,0)</f>
        <v>0</v>
      </c>
      <c r="BH426" s="132">
        <f>IF(U426="sníž. přenesená",N426,0)</f>
        <v>0</v>
      </c>
      <c r="BI426" s="132">
        <f>IF(U426="nulová",N426,0)</f>
        <v>0</v>
      </c>
      <c r="BJ426" s="19" t="s">
        <v>75</v>
      </c>
      <c r="BK426" s="132">
        <f>ROUND(L426*K426,2)</f>
        <v>0</v>
      </c>
      <c r="BL426" s="19" t="s">
        <v>219</v>
      </c>
      <c r="BM426" s="19" t="s">
        <v>795</v>
      </c>
    </row>
    <row r="427" spans="2:65" s="10" customFormat="1" ht="22.5" customHeight="1">
      <c r="B427" s="133"/>
      <c r="E427" s="134" t="s">
        <v>5</v>
      </c>
      <c r="F427" s="200" t="s">
        <v>796</v>
      </c>
      <c r="G427" s="201"/>
      <c r="H427" s="201"/>
      <c r="I427" s="201"/>
      <c r="K427" s="135">
        <v>1.9</v>
      </c>
      <c r="R427" s="136"/>
      <c r="T427" s="137"/>
      <c r="AA427" s="138"/>
      <c r="AT427" s="134" t="s">
        <v>150</v>
      </c>
      <c r="AU427" s="134" t="s">
        <v>86</v>
      </c>
      <c r="AV427" s="10" t="s">
        <v>86</v>
      </c>
      <c r="AW427" s="10" t="s">
        <v>28</v>
      </c>
      <c r="AX427" s="10" t="s">
        <v>75</v>
      </c>
      <c r="AY427" s="134" t="s">
        <v>142</v>
      </c>
    </row>
    <row r="428" spans="2:65" s="1" customFormat="1" ht="31.5" customHeight="1">
      <c r="B428" s="123"/>
      <c r="C428" s="124" t="s">
        <v>797</v>
      </c>
      <c r="D428" s="124" t="s">
        <v>143</v>
      </c>
      <c r="E428" s="125" t="s">
        <v>798</v>
      </c>
      <c r="F428" s="198" t="s">
        <v>799</v>
      </c>
      <c r="G428" s="198"/>
      <c r="H428" s="198"/>
      <c r="I428" s="198"/>
      <c r="J428" s="126" t="s">
        <v>456</v>
      </c>
      <c r="K428" s="127">
        <v>1407.498</v>
      </c>
      <c r="L428" s="199">
        <v>0</v>
      </c>
      <c r="M428" s="199"/>
      <c r="N428" s="199">
        <f>ROUND(L428*K428,2)</f>
        <v>0</v>
      </c>
      <c r="O428" s="199"/>
      <c r="P428" s="199"/>
      <c r="Q428" s="199"/>
      <c r="R428" s="128"/>
      <c r="T428" s="129" t="s">
        <v>5</v>
      </c>
      <c r="U428" s="38" t="s">
        <v>35</v>
      </c>
      <c r="V428" s="130">
        <v>0</v>
      </c>
      <c r="W428" s="130">
        <f>V428*K428</f>
        <v>0</v>
      </c>
      <c r="X428" s="130">
        <v>0</v>
      </c>
      <c r="Y428" s="130">
        <f>X428*K428</f>
        <v>0</v>
      </c>
      <c r="Z428" s="130">
        <v>0</v>
      </c>
      <c r="AA428" s="131">
        <f>Z428*K428</f>
        <v>0</v>
      </c>
      <c r="AR428" s="19" t="s">
        <v>219</v>
      </c>
      <c r="AT428" s="19" t="s">
        <v>143</v>
      </c>
      <c r="AU428" s="19" t="s">
        <v>86</v>
      </c>
      <c r="AY428" s="19" t="s">
        <v>142</v>
      </c>
      <c r="BE428" s="132">
        <f>IF(U428="základní",N428,0)</f>
        <v>0</v>
      </c>
      <c r="BF428" s="132">
        <f>IF(U428="snížená",N428,0)</f>
        <v>0</v>
      </c>
      <c r="BG428" s="132">
        <f>IF(U428="zákl. přenesená",N428,0)</f>
        <v>0</v>
      </c>
      <c r="BH428" s="132">
        <f>IF(U428="sníž. přenesená",N428,0)</f>
        <v>0</v>
      </c>
      <c r="BI428" s="132">
        <f>IF(U428="nulová",N428,0)</f>
        <v>0</v>
      </c>
      <c r="BJ428" s="19" t="s">
        <v>75</v>
      </c>
      <c r="BK428" s="132">
        <f>ROUND(L428*K428,2)</f>
        <v>0</v>
      </c>
      <c r="BL428" s="19" t="s">
        <v>219</v>
      </c>
      <c r="BM428" s="19" t="s">
        <v>800</v>
      </c>
    </row>
    <row r="429" spans="2:65" s="9" customFormat="1" ht="29.85" customHeight="1">
      <c r="B429" s="113"/>
      <c r="D429" s="122" t="s">
        <v>116</v>
      </c>
      <c r="E429" s="122"/>
      <c r="F429" s="122"/>
      <c r="G429" s="122"/>
      <c r="H429" s="122"/>
      <c r="I429" s="122"/>
      <c r="J429" s="122"/>
      <c r="K429" s="122"/>
      <c r="L429" s="122"/>
      <c r="M429" s="122"/>
      <c r="N429" s="193">
        <f>BK429</f>
        <v>0</v>
      </c>
      <c r="O429" s="194"/>
      <c r="P429" s="194"/>
      <c r="Q429" s="194"/>
      <c r="R429" s="115"/>
      <c r="T429" s="116"/>
      <c r="W429" s="117">
        <f>SUM(W430:W450)</f>
        <v>86.260147999999987</v>
      </c>
      <c r="Y429" s="117">
        <f>SUM(Y430:Y450)</f>
        <v>9.4283779999999998E-2</v>
      </c>
      <c r="AA429" s="118">
        <f>SUM(AA430:AA450)</f>
        <v>0</v>
      </c>
      <c r="AR429" s="119" t="s">
        <v>86</v>
      </c>
      <c r="AT429" s="120" t="s">
        <v>69</v>
      </c>
      <c r="AU429" s="120" t="s">
        <v>75</v>
      </c>
      <c r="AY429" s="119" t="s">
        <v>142</v>
      </c>
      <c r="BK429" s="121">
        <f>SUM(BK430:BK450)</f>
        <v>0</v>
      </c>
    </row>
    <row r="430" spans="2:65" s="1" customFormat="1" ht="31.5" customHeight="1">
      <c r="B430" s="123"/>
      <c r="C430" s="124" t="s">
        <v>801</v>
      </c>
      <c r="D430" s="124" t="s">
        <v>143</v>
      </c>
      <c r="E430" s="125" t="s">
        <v>802</v>
      </c>
      <c r="F430" s="198" t="s">
        <v>803</v>
      </c>
      <c r="G430" s="198"/>
      <c r="H430" s="198"/>
      <c r="I430" s="198"/>
      <c r="J430" s="126" t="s">
        <v>146</v>
      </c>
      <c r="K430" s="127">
        <v>211.76599999999999</v>
      </c>
      <c r="L430" s="199">
        <v>0</v>
      </c>
      <c r="M430" s="199"/>
      <c r="N430" s="199">
        <f>ROUND(L430*K430,2)</f>
        <v>0</v>
      </c>
      <c r="O430" s="199"/>
      <c r="P430" s="199"/>
      <c r="Q430" s="199"/>
      <c r="R430" s="128"/>
      <c r="T430" s="129" t="s">
        <v>5</v>
      </c>
      <c r="U430" s="38" t="s">
        <v>35</v>
      </c>
      <c r="V430" s="130">
        <v>0.30399999999999999</v>
      </c>
      <c r="W430" s="130">
        <f>V430*K430</f>
        <v>64.376863999999998</v>
      </c>
      <c r="X430" s="130">
        <v>3.6999999999999999E-4</v>
      </c>
      <c r="Y430" s="130">
        <f>X430*K430</f>
        <v>7.8353419999999993E-2</v>
      </c>
      <c r="Z430" s="130">
        <v>0</v>
      </c>
      <c r="AA430" s="131">
        <f>Z430*K430</f>
        <v>0</v>
      </c>
      <c r="AR430" s="19" t="s">
        <v>219</v>
      </c>
      <c r="AT430" s="19" t="s">
        <v>143</v>
      </c>
      <c r="AU430" s="19" t="s">
        <v>86</v>
      </c>
      <c r="AY430" s="19" t="s">
        <v>142</v>
      </c>
      <c r="BE430" s="132">
        <f>IF(U430="základní",N430,0)</f>
        <v>0</v>
      </c>
      <c r="BF430" s="132">
        <f>IF(U430="snížená",N430,0)</f>
        <v>0</v>
      </c>
      <c r="BG430" s="132">
        <f>IF(U430="zákl. přenesená",N430,0)</f>
        <v>0</v>
      </c>
      <c r="BH430" s="132">
        <f>IF(U430="sníž. přenesená",N430,0)</f>
        <v>0</v>
      </c>
      <c r="BI430" s="132">
        <f>IF(U430="nulová",N430,0)</f>
        <v>0</v>
      </c>
      <c r="BJ430" s="19" t="s">
        <v>75</v>
      </c>
      <c r="BK430" s="132">
        <f>ROUND(L430*K430,2)</f>
        <v>0</v>
      </c>
      <c r="BL430" s="19" t="s">
        <v>219</v>
      </c>
      <c r="BM430" s="19" t="s">
        <v>804</v>
      </c>
    </row>
    <row r="431" spans="2:65" s="10" customFormat="1" ht="22.5" customHeight="1">
      <c r="B431" s="133"/>
      <c r="E431" s="134" t="s">
        <v>5</v>
      </c>
      <c r="F431" s="200" t="s">
        <v>475</v>
      </c>
      <c r="G431" s="201"/>
      <c r="H431" s="201"/>
      <c r="I431" s="201"/>
      <c r="K431" s="135">
        <v>4.1340000000000003</v>
      </c>
      <c r="R431" s="136"/>
      <c r="T431" s="137"/>
      <c r="AA431" s="138"/>
      <c r="AT431" s="134" t="s">
        <v>150</v>
      </c>
      <c r="AU431" s="134" t="s">
        <v>86</v>
      </c>
      <c r="AV431" s="10" t="s">
        <v>86</v>
      </c>
      <c r="AW431" s="10" t="s">
        <v>28</v>
      </c>
      <c r="AX431" s="10" t="s">
        <v>70</v>
      </c>
      <c r="AY431" s="134" t="s">
        <v>142</v>
      </c>
    </row>
    <row r="432" spans="2:65" s="10" customFormat="1" ht="31.5" customHeight="1">
      <c r="B432" s="133"/>
      <c r="E432" s="134" t="s">
        <v>5</v>
      </c>
      <c r="F432" s="204" t="s">
        <v>476</v>
      </c>
      <c r="G432" s="205"/>
      <c r="H432" s="205"/>
      <c r="I432" s="205"/>
      <c r="K432" s="135">
        <v>64.48</v>
      </c>
      <c r="R432" s="136"/>
      <c r="T432" s="137"/>
      <c r="AA432" s="138"/>
      <c r="AT432" s="134" t="s">
        <v>150</v>
      </c>
      <c r="AU432" s="134" t="s">
        <v>86</v>
      </c>
      <c r="AV432" s="10" t="s">
        <v>86</v>
      </c>
      <c r="AW432" s="10" t="s">
        <v>28</v>
      </c>
      <c r="AX432" s="10" t="s">
        <v>70</v>
      </c>
      <c r="AY432" s="134" t="s">
        <v>142</v>
      </c>
    </row>
    <row r="433" spans="2:65" s="10" customFormat="1" ht="22.5" customHeight="1">
      <c r="B433" s="133"/>
      <c r="E433" s="134" t="s">
        <v>5</v>
      </c>
      <c r="F433" s="204" t="s">
        <v>477</v>
      </c>
      <c r="G433" s="205"/>
      <c r="H433" s="205"/>
      <c r="I433" s="205"/>
      <c r="K433" s="135">
        <v>19.152000000000001</v>
      </c>
      <c r="R433" s="136"/>
      <c r="T433" s="137"/>
      <c r="AA433" s="138"/>
      <c r="AT433" s="134" t="s">
        <v>150</v>
      </c>
      <c r="AU433" s="134" t="s">
        <v>86</v>
      </c>
      <c r="AV433" s="10" t="s">
        <v>86</v>
      </c>
      <c r="AW433" s="10" t="s">
        <v>28</v>
      </c>
      <c r="AX433" s="10" t="s">
        <v>70</v>
      </c>
      <c r="AY433" s="134" t="s">
        <v>142</v>
      </c>
    </row>
    <row r="434" spans="2:65" s="10" customFormat="1" ht="22.5" customHeight="1">
      <c r="B434" s="133"/>
      <c r="E434" s="134" t="s">
        <v>5</v>
      </c>
      <c r="F434" s="204" t="s">
        <v>510</v>
      </c>
      <c r="G434" s="205"/>
      <c r="H434" s="205"/>
      <c r="I434" s="205"/>
      <c r="K434" s="135">
        <v>124</v>
      </c>
      <c r="R434" s="136"/>
      <c r="T434" s="137"/>
      <c r="AA434" s="138"/>
      <c r="AT434" s="134" t="s">
        <v>150</v>
      </c>
      <c r="AU434" s="134" t="s">
        <v>86</v>
      </c>
      <c r="AV434" s="10" t="s">
        <v>86</v>
      </c>
      <c r="AW434" s="10" t="s">
        <v>28</v>
      </c>
      <c r="AX434" s="10" t="s">
        <v>70</v>
      </c>
      <c r="AY434" s="134" t="s">
        <v>142</v>
      </c>
    </row>
    <row r="435" spans="2:65" s="11" customFormat="1" ht="22.5" customHeight="1">
      <c r="B435" s="139"/>
      <c r="E435" s="140" t="s">
        <v>5</v>
      </c>
      <c r="F435" s="206" t="s">
        <v>176</v>
      </c>
      <c r="G435" s="207"/>
      <c r="H435" s="207"/>
      <c r="I435" s="207"/>
      <c r="K435" s="141">
        <v>211.76599999999999</v>
      </c>
      <c r="R435" s="142"/>
      <c r="T435" s="143"/>
      <c r="AA435" s="144"/>
      <c r="AT435" s="145" t="s">
        <v>150</v>
      </c>
      <c r="AU435" s="145" t="s">
        <v>86</v>
      </c>
      <c r="AV435" s="11" t="s">
        <v>147</v>
      </c>
      <c r="AW435" s="11" t="s">
        <v>28</v>
      </c>
      <c r="AX435" s="11" t="s">
        <v>75</v>
      </c>
      <c r="AY435" s="145" t="s">
        <v>142</v>
      </c>
    </row>
    <row r="436" spans="2:65" s="1" customFormat="1" ht="31.5" customHeight="1">
      <c r="B436" s="123"/>
      <c r="C436" s="124" t="s">
        <v>805</v>
      </c>
      <c r="D436" s="124" t="s">
        <v>143</v>
      </c>
      <c r="E436" s="125" t="s">
        <v>806</v>
      </c>
      <c r="F436" s="198" t="s">
        <v>807</v>
      </c>
      <c r="G436" s="198"/>
      <c r="H436" s="198"/>
      <c r="I436" s="198"/>
      <c r="J436" s="126" t="s">
        <v>146</v>
      </c>
      <c r="K436" s="127">
        <v>41.921999999999997</v>
      </c>
      <c r="L436" s="199">
        <v>0</v>
      </c>
      <c r="M436" s="199"/>
      <c r="N436" s="199">
        <f>ROUND(L436*K436,2)</f>
        <v>0</v>
      </c>
      <c r="O436" s="199"/>
      <c r="P436" s="199"/>
      <c r="Q436" s="199"/>
      <c r="R436" s="128"/>
      <c r="T436" s="129" t="s">
        <v>5</v>
      </c>
      <c r="U436" s="38" t="s">
        <v>35</v>
      </c>
      <c r="V436" s="130">
        <v>0.184</v>
      </c>
      <c r="W436" s="130">
        <f>V436*K436</f>
        <v>7.7136479999999992</v>
      </c>
      <c r="X436" s="130">
        <v>1.3999999999999999E-4</v>
      </c>
      <c r="Y436" s="130">
        <f>X436*K436</f>
        <v>5.8690799999999987E-3</v>
      </c>
      <c r="Z436" s="130">
        <v>0</v>
      </c>
      <c r="AA436" s="131">
        <f>Z436*K436</f>
        <v>0</v>
      </c>
      <c r="AR436" s="19" t="s">
        <v>219</v>
      </c>
      <c r="AT436" s="19" t="s">
        <v>143</v>
      </c>
      <c r="AU436" s="19" t="s">
        <v>86</v>
      </c>
      <c r="AY436" s="19" t="s">
        <v>142</v>
      </c>
      <c r="BE436" s="132">
        <f>IF(U436="základní",N436,0)</f>
        <v>0</v>
      </c>
      <c r="BF436" s="132">
        <f>IF(U436="snížená",N436,0)</f>
        <v>0</v>
      </c>
      <c r="BG436" s="132">
        <f>IF(U436="zákl. přenesená",N436,0)</f>
        <v>0</v>
      </c>
      <c r="BH436" s="132">
        <f>IF(U436="sníž. přenesená",N436,0)</f>
        <v>0</v>
      </c>
      <c r="BI436" s="132">
        <f>IF(U436="nulová",N436,0)</f>
        <v>0</v>
      </c>
      <c r="BJ436" s="19" t="s">
        <v>75</v>
      </c>
      <c r="BK436" s="132">
        <f>ROUND(L436*K436,2)</f>
        <v>0</v>
      </c>
      <c r="BL436" s="19" t="s">
        <v>219</v>
      </c>
      <c r="BM436" s="19" t="s">
        <v>808</v>
      </c>
    </row>
    <row r="437" spans="2:65" s="10" customFormat="1" ht="31.5" customHeight="1">
      <c r="B437" s="133"/>
      <c r="E437" s="134" t="s">
        <v>5</v>
      </c>
      <c r="F437" s="200" t="s">
        <v>809</v>
      </c>
      <c r="G437" s="201"/>
      <c r="H437" s="201"/>
      <c r="I437" s="201"/>
      <c r="K437" s="135">
        <v>10.532</v>
      </c>
      <c r="R437" s="136"/>
      <c r="T437" s="137"/>
      <c r="AA437" s="138"/>
      <c r="AT437" s="134" t="s">
        <v>150</v>
      </c>
      <c r="AU437" s="134" t="s">
        <v>86</v>
      </c>
      <c r="AV437" s="10" t="s">
        <v>86</v>
      </c>
      <c r="AW437" s="10" t="s">
        <v>28</v>
      </c>
      <c r="AX437" s="10" t="s">
        <v>70</v>
      </c>
      <c r="AY437" s="134" t="s">
        <v>142</v>
      </c>
    </row>
    <row r="438" spans="2:65" s="10" customFormat="1" ht="31.5" customHeight="1">
      <c r="B438" s="133"/>
      <c r="E438" s="134" t="s">
        <v>5</v>
      </c>
      <c r="F438" s="204" t="s">
        <v>810</v>
      </c>
      <c r="G438" s="205"/>
      <c r="H438" s="205"/>
      <c r="I438" s="205"/>
      <c r="K438" s="135">
        <v>30.81</v>
      </c>
      <c r="R438" s="136"/>
      <c r="T438" s="137"/>
      <c r="AA438" s="138"/>
      <c r="AT438" s="134" t="s">
        <v>150</v>
      </c>
      <c r="AU438" s="134" t="s">
        <v>86</v>
      </c>
      <c r="AV438" s="10" t="s">
        <v>86</v>
      </c>
      <c r="AW438" s="10" t="s">
        <v>28</v>
      </c>
      <c r="AX438" s="10" t="s">
        <v>70</v>
      </c>
      <c r="AY438" s="134" t="s">
        <v>142</v>
      </c>
    </row>
    <row r="439" spans="2:65" s="10" customFormat="1" ht="22.5" customHeight="1">
      <c r="B439" s="133"/>
      <c r="E439" s="134" t="s">
        <v>5</v>
      </c>
      <c r="F439" s="204" t="s">
        <v>811</v>
      </c>
      <c r="G439" s="205"/>
      <c r="H439" s="205"/>
      <c r="I439" s="205"/>
      <c r="K439" s="135">
        <v>0.57999999999999996</v>
      </c>
      <c r="R439" s="136"/>
      <c r="T439" s="137"/>
      <c r="AA439" s="138"/>
      <c r="AT439" s="134" t="s">
        <v>150</v>
      </c>
      <c r="AU439" s="134" t="s">
        <v>86</v>
      </c>
      <c r="AV439" s="10" t="s">
        <v>86</v>
      </c>
      <c r="AW439" s="10" t="s">
        <v>28</v>
      </c>
      <c r="AX439" s="10" t="s">
        <v>70</v>
      </c>
      <c r="AY439" s="134" t="s">
        <v>142</v>
      </c>
    </row>
    <row r="440" spans="2:65" s="11" customFormat="1" ht="22.5" customHeight="1">
      <c r="B440" s="139"/>
      <c r="E440" s="140" t="s">
        <v>5</v>
      </c>
      <c r="F440" s="206" t="s">
        <v>176</v>
      </c>
      <c r="G440" s="207"/>
      <c r="H440" s="207"/>
      <c r="I440" s="207"/>
      <c r="K440" s="141">
        <v>41.921999999999997</v>
      </c>
      <c r="R440" s="142"/>
      <c r="T440" s="143"/>
      <c r="AA440" s="144"/>
      <c r="AT440" s="145" t="s">
        <v>150</v>
      </c>
      <c r="AU440" s="145" t="s">
        <v>86</v>
      </c>
      <c r="AV440" s="11" t="s">
        <v>147</v>
      </c>
      <c r="AW440" s="11" t="s">
        <v>28</v>
      </c>
      <c r="AX440" s="11" t="s">
        <v>75</v>
      </c>
      <c r="AY440" s="145" t="s">
        <v>142</v>
      </c>
    </row>
    <row r="441" spans="2:65" s="1" customFormat="1" ht="31.5" customHeight="1">
      <c r="B441" s="123"/>
      <c r="C441" s="124" t="s">
        <v>812</v>
      </c>
      <c r="D441" s="124" t="s">
        <v>143</v>
      </c>
      <c r="E441" s="125" t="s">
        <v>813</v>
      </c>
      <c r="F441" s="198" t="s">
        <v>814</v>
      </c>
      <c r="G441" s="198"/>
      <c r="H441" s="198"/>
      <c r="I441" s="198"/>
      <c r="J441" s="126" t="s">
        <v>146</v>
      </c>
      <c r="K441" s="127">
        <v>41.921999999999997</v>
      </c>
      <c r="L441" s="199">
        <v>0</v>
      </c>
      <c r="M441" s="199"/>
      <c r="N441" s="199">
        <f>ROUND(L441*K441,2)</f>
        <v>0</v>
      </c>
      <c r="O441" s="199"/>
      <c r="P441" s="199"/>
      <c r="Q441" s="199"/>
      <c r="R441" s="128"/>
      <c r="T441" s="129" t="s">
        <v>5</v>
      </c>
      <c r="U441" s="38" t="s">
        <v>35</v>
      </c>
      <c r="V441" s="130">
        <v>0.16600000000000001</v>
      </c>
      <c r="W441" s="130">
        <f>V441*K441</f>
        <v>6.9590519999999998</v>
      </c>
      <c r="X441" s="130">
        <v>1.2E-4</v>
      </c>
      <c r="Y441" s="130">
        <f>X441*K441</f>
        <v>5.0306399999999994E-3</v>
      </c>
      <c r="Z441" s="130">
        <v>0</v>
      </c>
      <c r="AA441" s="131">
        <f>Z441*K441</f>
        <v>0</v>
      </c>
      <c r="AR441" s="19" t="s">
        <v>219</v>
      </c>
      <c r="AT441" s="19" t="s">
        <v>143</v>
      </c>
      <c r="AU441" s="19" t="s">
        <v>86</v>
      </c>
      <c r="AY441" s="19" t="s">
        <v>142</v>
      </c>
      <c r="BE441" s="132">
        <f>IF(U441="základní",N441,0)</f>
        <v>0</v>
      </c>
      <c r="BF441" s="132">
        <f>IF(U441="snížená",N441,0)</f>
        <v>0</v>
      </c>
      <c r="BG441" s="132">
        <f>IF(U441="zákl. přenesená",N441,0)</f>
        <v>0</v>
      </c>
      <c r="BH441" s="132">
        <f>IF(U441="sníž. přenesená",N441,0)</f>
        <v>0</v>
      </c>
      <c r="BI441" s="132">
        <f>IF(U441="nulová",N441,0)</f>
        <v>0</v>
      </c>
      <c r="BJ441" s="19" t="s">
        <v>75</v>
      </c>
      <c r="BK441" s="132">
        <f>ROUND(L441*K441,2)</f>
        <v>0</v>
      </c>
      <c r="BL441" s="19" t="s">
        <v>219</v>
      </c>
      <c r="BM441" s="19" t="s">
        <v>815</v>
      </c>
    </row>
    <row r="442" spans="2:65" s="10" customFormat="1" ht="31.5" customHeight="1">
      <c r="B442" s="133"/>
      <c r="E442" s="134" t="s">
        <v>5</v>
      </c>
      <c r="F442" s="200" t="s">
        <v>809</v>
      </c>
      <c r="G442" s="201"/>
      <c r="H442" s="201"/>
      <c r="I442" s="201"/>
      <c r="K442" s="135">
        <v>10.532</v>
      </c>
      <c r="R442" s="136"/>
      <c r="T442" s="137"/>
      <c r="AA442" s="138"/>
      <c r="AT442" s="134" t="s">
        <v>150</v>
      </c>
      <c r="AU442" s="134" t="s">
        <v>86</v>
      </c>
      <c r="AV442" s="10" t="s">
        <v>86</v>
      </c>
      <c r="AW442" s="10" t="s">
        <v>28</v>
      </c>
      <c r="AX442" s="10" t="s">
        <v>70</v>
      </c>
      <c r="AY442" s="134" t="s">
        <v>142</v>
      </c>
    </row>
    <row r="443" spans="2:65" s="10" customFormat="1" ht="31.5" customHeight="1">
      <c r="B443" s="133"/>
      <c r="E443" s="134" t="s">
        <v>5</v>
      </c>
      <c r="F443" s="204" t="s">
        <v>810</v>
      </c>
      <c r="G443" s="205"/>
      <c r="H443" s="205"/>
      <c r="I443" s="205"/>
      <c r="K443" s="135">
        <v>30.81</v>
      </c>
      <c r="R443" s="136"/>
      <c r="T443" s="137"/>
      <c r="AA443" s="138"/>
      <c r="AT443" s="134" t="s">
        <v>150</v>
      </c>
      <c r="AU443" s="134" t="s">
        <v>86</v>
      </c>
      <c r="AV443" s="10" t="s">
        <v>86</v>
      </c>
      <c r="AW443" s="10" t="s">
        <v>28</v>
      </c>
      <c r="AX443" s="10" t="s">
        <v>70</v>
      </c>
      <c r="AY443" s="134" t="s">
        <v>142</v>
      </c>
    </row>
    <row r="444" spans="2:65" s="10" customFormat="1" ht="22.5" customHeight="1">
      <c r="B444" s="133"/>
      <c r="E444" s="134" t="s">
        <v>5</v>
      </c>
      <c r="F444" s="204" t="s">
        <v>811</v>
      </c>
      <c r="G444" s="205"/>
      <c r="H444" s="205"/>
      <c r="I444" s="205"/>
      <c r="K444" s="135">
        <v>0.57999999999999996</v>
      </c>
      <c r="R444" s="136"/>
      <c r="T444" s="137"/>
      <c r="AA444" s="138"/>
      <c r="AT444" s="134" t="s">
        <v>150</v>
      </c>
      <c r="AU444" s="134" t="s">
        <v>86</v>
      </c>
      <c r="AV444" s="10" t="s">
        <v>86</v>
      </c>
      <c r="AW444" s="10" t="s">
        <v>28</v>
      </c>
      <c r="AX444" s="10" t="s">
        <v>70</v>
      </c>
      <c r="AY444" s="134" t="s">
        <v>142</v>
      </c>
    </row>
    <row r="445" spans="2:65" s="11" customFormat="1" ht="22.5" customHeight="1">
      <c r="B445" s="139"/>
      <c r="E445" s="140" t="s">
        <v>5</v>
      </c>
      <c r="F445" s="206" t="s">
        <v>176</v>
      </c>
      <c r="G445" s="207"/>
      <c r="H445" s="207"/>
      <c r="I445" s="207"/>
      <c r="K445" s="141">
        <v>41.921999999999997</v>
      </c>
      <c r="R445" s="142"/>
      <c r="T445" s="143"/>
      <c r="AA445" s="144"/>
      <c r="AT445" s="145" t="s">
        <v>150</v>
      </c>
      <c r="AU445" s="145" t="s">
        <v>86</v>
      </c>
      <c r="AV445" s="11" t="s">
        <v>147</v>
      </c>
      <c r="AW445" s="11" t="s">
        <v>28</v>
      </c>
      <c r="AX445" s="11" t="s">
        <v>75</v>
      </c>
      <c r="AY445" s="145" t="s">
        <v>142</v>
      </c>
    </row>
    <row r="446" spans="2:65" s="1" customFormat="1" ht="31.5" customHeight="1">
      <c r="B446" s="123"/>
      <c r="C446" s="124" t="s">
        <v>816</v>
      </c>
      <c r="D446" s="124" t="s">
        <v>143</v>
      </c>
      <c r="E446" s="125" t="s">
        <v>817</v>
      </c>
      <c r="F446" s="198" t="s">
        <v>818</v>
      </c>
      <c r="G446" s="198"/>
      <c r="H446" s="198"/>
      <c r="I446" s="198"/>
      <c r="J446" s="126" t="s">
        <v>146</v>
      </c>
      <c r="K446" s="127">
        <v>41.921999999999997</v>
      </c>
      <c r="L446" s="199">
        <v>0</v>
      </c>
      <c r="M446" s="199"/>
      <c r="N446" s="199">
        <f>ROUND(L446*K446,2)</f>
        <v>0</v>
      </c>
      <c r="O446" s="199"/>
      <c r="P446" s="199"/>
      <c r="Q446" s="199"/>
      <c r="R446" s="128"/>
      <c r="T446" s="129" t="s">
        <v>5</v>
      </c>
      <c r="U446" s="38" t="s">
        <v>35</v>
      </c>
      <c r="V446" s="130">
        <v>0.17199999999999999</v>
      </c>
      <c r="W446" s="130">
        <f>V446*K446</f>
        <v>7.210583999999999</v>
      </c>
      <c r="X446" s="130">
        <v>1.2E-4</v>
      </c>
      <c r="Y446" s="130">
        <f>X446*K446</f>
        <v>5.0306399999999994E-3</v>
      </c>
      <c r="Z446" s="130">
        <v>0</v>
      </c>
      <c r="AA446" s="131">
        <f>Z446*K446</f>
        <v>0</v>
      </c>
      <c r="AR446" s="19" t="s">
        <v>219</v>
      </c>
      <c r="AT446" s="19" t="s">
        <v>143</v>
      </c>
      <c r="AU446" s="19" t="s">
        <v>86</v>
      </c>
      <c r="AY446" s="19" t="s">
        <v>142</v>
      </c>
      <c r="BE446" s="132">
        <f>IF(U446="základní",N446,0)</f>
        <v>0</v>
      </c>
      <c r="BF446" s="132">
        <f>IF(U446="snížená",N446,0)</f>
        <v>0</v>
      </c>
      <c r="BG446" s="132">
        <f>IF(U446="zákl. přenesená",N446,0)</f>
        <v>0</v>
      </c>
      <c r="BH446" s="132">
        <f>IF(U446="sníž. přenesená",N446,0)</f>
        <v>0</v>
      </c>
      <c r="BI446" s="132">
        <f>IF(U446="nulová",N446,0)</f>
        <v>0</v>
      </c>
      <c r="BJ446" s="19" t="s">
        <v>75</v>
      </c>
      <c r="BK446" s="132">
        <f>ROUND(L446*K446,2)</f>
        <v>0</v>
      </c>
      <c r="BL446" s="19" t="s">
        <v>219</v>
      </c>
      <c r="BM446" s="19" t="s">
        <v>819</v>
      </c>
    </row>
    <row r="447" spans="2:65" s="10" customFormat="1" ht="31.5" customHeight="1">
      <c r="B447" s="133"/>
      <c r="E447" s="134" t="s">
        <v>5</v>
      </c>
      <c r="F447" s="200" t="s">
        <v>809</v>
      </c>
      <c r="G447" s="201"/>
      <c r="H447" s="201"/>
      <c r="I447" s="201"/>
      <c r="K447" s="135">
        <v>10.532</v>
      </c>
      <c r="R447" s="136"/>
      <c r="T447" s="137"/>
      <c r="AA447" s="138"/>
      <c r="AT447" s="134" t="s">
        <v>150</v>
      </c>
      <c r="AU447" s="134" t="s">
        <v>86</v>
      </c>
      <c r="AV447" s="10" t="s">
        <v>86</v>
      </c>
      <c r="AW447" s="10" t="s">
        <v>28</v>
      </c>
      <c r="AX447" s="10" t="s">
        <v>70</v>
      </c>
      <c r="AY447" s="134" t="s">
        <v>142</v>
      </c>
    </row>
    <row r="448" spans="2:65" s="10" customFormat="1" ht="31.5" customHeight="1">
      <c r="B448" s="133"/>
      <c r="E448" s="134" t="s">
        <v>5</v>
      </c>
      <c r="F448" s="204" t="s">
        <v>810</v>
      </c>
      <c r="G448" s="205"/>
      <c r="H448" s="205"/>
      <c r="I448" s="205"/>
      <c r="K448" s="135">
        <v>30.81</v>
      </c>
      <c r="R448" s="136"/>
      <c r="T448" s="137"/>
      <c r="AA448" s="138"/>
      <c r="AT448" s="134" t="s">
        <v>150</v>
      </c>
      <c r="AU448" s="134" t="s">
        <v>86</v>
      </c>
      <c r="AV448" s="10" t="s">
        <v>86</v>
      </c>
      <c r="AW448" s="10" t="s">
        <v>28</v>
      </c>
      <c r="AX448" s="10" t="s">
        <v>70</v>
      </c>
      <c r="AY448" s="134" t="s">
        <v>142</v>
      </c>
    </row>
    <row r="449" spans="2:65" s="10" customFormat="1" ht="22.5" customHeight="1">
      <c r="B449" s="133"/>
      <c r="E449" s="134" t="s">
        <v>5</v>
      </c>
      <c r="F449" s="204" t="s">
        <v>811</v>
      </c>
      <c r="G449" s="205"/>
      <c r="H449" s="205"/>
      <c r="I449" s="205"/>
      <c r="K449" s="135">
        <v>0.57999999999999996</v>
      </c>
      <c r="R449" s="136"/>
      <c r="T449" s="137"/>
      <c r="AA449" s="138"/>
      <c r="AT449" s="134" t="s">
        <v>150</v>
      </c>
      <c r="AU449" s="134" t="s">
        <v>86</v>
      </c>
      <c r="AV449" s="10" t="s">
        <v>86</v>
      </c>
      <c r="AW449" s="10" t="s">
        <v>28</v>
      </c>
      <c r="AX449" s="10" t="s">
        <v>70</v>
      </c>
      <c r="AY449" s="134" t="s">
        <v>142</v>
      </c>
    </row>
    <row r="450" spans="2:65" s="11" customFormat="1" ht="22.5" customHeight="1">
      <c r="B450" s="139"/>
      <c r="E450" s="140" t="s">
        <v>5</v>
      </c>
      <c r="F450" s="206" t="s">
        <v>176</v>
      </c>
      <c r="G450" s="207"/>
      <c r="H450" s="207"/>
      <c r="I450" s="207"/>
      <c r="K450" s="141">
        <v>41.921999999999997</v>
      </c>
      <c r="R450" s="142"/>
      <c r="T450" s="143"/>
      <c r="AA450" s="144"/>
      <c r="AT450" s="145" t="s">
        <v>150</v>
      </c>
      <c r="AU450" s="145" t="s">
        <v>86</v>
      </c>
      <c r="AV450" s="11" t="s">
        <v>147</v>
      </c>
      <c r="AW450" s="11" t="s">
        <v>28</v>
      </c>
      <c r="AX450" s="11" t="s">
        <v>75</v>
      </c>
      <c r="AY450" s="145" t="s">
        <v>142</v>
      </c>
    </row>
    <row r="451" spans="2:65" s="9" customFormat="1" ht="29.85" customHeight="1">
      <c r="B451" s="113"/>
      <c r="D451" s="122" t="s">
        <v>117</v>
      </c>
      <c r="E451" s="122"/>
      <c r="F451" s="122"/>
      <c r="G451" s="122"/>
      <c r="H451" s="122"/>
      <c r="I451" s="122"/>
      <c r="J451" s="122"/>
      <c r="K451" s="122"/>
      <c r="L451" s="122"/>
      <c r="M451" s="122"/>
      <c r="N451" s="191">
        <f>BK451</f>
        <v>0</v>
      </c>
      <c r="O451" s="192"/>
      <c r="P451" s="192"/>
      <c r="Q451" s="192"/>
      <c r="R451" s="115"/>
      <c r="T451" s="116"/>
      <c r="W451" s="117">
        <f>SUM(W452:W459)</f>
        <v>15.498918</v>
      </c>
      <c r="Y451" s="117">
        <f>SUM(Y452:Y459)</f>
        <v>5.9524830000000001E-2</v>
      </c>
      <c r="AA451" s="118">
        <f>SUM(AA452:AA459)</f>
        <v>0</v>
      </c>
      <c r="AR451" s="119" t="s">
        <v>86</v>
      </c>
      <c r="AT451" s="120" t="s">
        <v>69</v>
      </c>
      <c r="AU451" s="120" t="s">
        <v>75</v>
      </c>
      <c r="AY451" s="119" t="s">
        <v>142</v>
      </c>
      <c r="BK451" s="121">
        <f>SUM(BK452:BK459)</f>
        <v>0</v>
      </c>
    </row>
    <row r="452" spans="2:65" s="1" customFormat="1" ht="31.5" customHeight="1">
      <c r="B452" s="123"/>
      <c r="C452" s="124" t="s">
        <v>820</v>
      </c>
      <c r="D452" s="124" t="s">
        <v>143</v>
      </c>
      <c r="E452" s="125" t="s">
        <v>821</v>
      </c>
      <c r="F452" s="198" t="s">
        <v>822</v>
      </c>
      <c r="G452" s="198"/>
      <c r="H452" s="198"/>
      <c r="I452" s="198"/>
      <c r="J452" s="126" t="s">
        <v>146</v>
      </c>
      <c r="K452" s="127">
        <v>112.31100000000001</v>
      </c>
      <c r="L452" s="199">
        <v>0</v>
      </c>
      <c r="M452" s="199"/>
      <c r="N452" s="199">
        <f>ROUND(L452*K452,2)</f>
        <v>0</v>
      </c>
      <c r="O452" s="199"/>
      <c r="P452" s="199"/>
      <c r="Q452" s="199"/>
      <c r="R452" s="128"/>
      <c r="T452" s="129" t="s">
        <v>5</v>
      </c>
      <c r="U452" s="38" t="s">
        <v>35</v>
      </c>
      <c r="V452" s="130">
        <v>3.3000000000000002E-2</v>
      </c>
      <c r="W452" s="130">
        <f>V452*K452</f>
        <v>3.7062630000000003</v>
      </c>
      <c r="X452" s="130">
        <v>2.0000000000000001E-4</v>
      </c>
      <c r="Y452" s="130">
        <f>X452*K452</f>
        <v>2.2462200000000002E-2</v>
      </c>
      <c r="Z452" s="130">
        <v>0</v>
      </c>
      <c r="AA452" s="131">
        <f>Z452*K452</f>
        <v>0</v>
      </c>
      <c r="AR452" s="19" t="s">
        <v>219</v>
      </c>
      <c r="AT452" s="19" t="s">
        <v>143</v>
      </c>
      <c r="AU452" s="19" t="s">
        <v>86</v>
      </c>
      <c r="AY452" s="19" t="s">
        <v>142</v>
      </c>
      <c r="BE452" s="132">
        <f>IF(U452="základní",N452,0)</f>
        <v>0</v>
      </c>
      <c r="BF452" s="132">
        <f>IF(U452="snížená",N452,0)</f>
        <v>0</v>
      </c>
      <c r="BG452" s="132">
        <f>IF(U452="zákl. přenesená",N452,0)</f>
        <v>0</v>
      </c>
      <c r="BH452" s="132">
        <f>IF(U452="sníž. přenesená",N452,0)</f>
        <v>0</v>
      </c>
      <c r="BI452" s="132">
        <f>IF(U452="nulová",N452,0)</f>
        <v>0</v>
      </c>
      <c r="BJ452" s="19" t="s">
        <v>75</v>
      </c>
      <c r="BK452" s="132">
        <f>ROUND(L452*K452,2)</f>
        <v>0</v>
      </c>
      <c r="BL452" s="19" t="s">
        <v>219</v>
      </c>
      <c r="BM452" s="19" t="s">
        <v>823</v>
      </c>
    </row>
    <row r="453" spans="2:65" s="10" customFormat="1" ht="31.5" customHeight="1">
      <c r="B453" s="133"/>
      <c r="E453" s="134" t="s">
        <v>5</v>
      </c>
      <c r="F453" s="200" t="s">
        <v>824</v>
      </c>
      <c r="G453" s="201"/>
      <c r="H453" s="201"/>
      <c r="I453" s="201"/>
      <c r="K453" s="135">
        <v>76.167000000000002</v>
      </c>
      <c r="R453" s="136"/>
      <c r="T453" s="137"/>
      <c r="AA453" s="138"/>
      <c r="AT453" s="134" t="s">
        <v>150</v>
      </c>
      <c r="AU453" s="134" t="s">
        <v>86</v>
      </c>
      <c r="AV453" s="10" t="s">
        <v>86</v>
      </c>
      <c r="AW453" s="10" t="s">
        <v>28</v>
      </c>
      <c r="AX453" s="10" t="s">
        <v>70</v>
      </c>
      <c r="AY453" s="134" t="s">
        <v>142</v>
      </c>
    </row>
    <row r="454" spans="2:65" s="10" customFormat="1" ht="31.5" customHeight="1">
      <c r="B454" s="133"/>
      <c r="E454" s="134" t="s">
        <v>5</v>
      </c>
      <c r="F454" s="204" t="s">
        <v>825</v>
      </c>
      <c r="G454" s="205"/>
      <c r="H454" s="205"/>
      <c r="I454" s="205"/>
      <c r="K454" s="135">
        <v>36.143999999999998</v>
      </c>
      <c r="R454" s="136"/>
      <c r="T454" s="137"/>
      <c r="AA454" s="138"/>
      <c r="AT454" s="134" t="s">
        <v>150</v>
      </c>
      <c r="AU454" s="134" t="s">
        <v>86</v>
      </c>
      <c r="AV454" s="10" t="s">
        <v>86</v>
      </c>
      <c r="AW454" s="10" t="s">
        <v>28</v>
      </c>
      <c r="AX454" s="10" t="s">
        <v>70</v>
      </c>
      <c r="AY454" s="134" t="s">
        <v>142</v>
      </c>
    </row>
    <row r="455" spans="2:65" s="11" customFormat="1" ht="22.5" customHeight="1">
      <c r="B455" s="139"/>
      <c r="E455" s="140" t="s">
        <v>5</v>
      </c>
      <c r="F455" s="206" t="s">
        <v>176</v>
      </c>
      <c r="G455" s="207"/>
      <c r="H455" s="207"/>
      <c r="I455" s="207"/>
      <c r="K455" s="141">
        <v>112.31100000000001</v>
      </c>
      <c r="R455" s="142"/>
      <c r="T455" s="143"/>
      <c r="AA455" s="144"/>
      <c r="AT455" s="145" t="s">
        <v>150</v>
      </c>
      <c r="AU455" s="145" t="s">
        <v>86</v>
      </c>
      <c r="AV455" s="11" t="s">
        <v>147</v>
      </c>
      <c r="AW455" s="11" t="s">
        <v>28</v>
      </c>
      <c r="AX455" s="11" t="s">
        <v>75</v>
      </c>
      <c r="AY455" s="145" t="s">
        <v>142</v>
      </c>
    </row>
    <row r="456" spans="2:65" s="1" customFormat="1" ht="31.5" customHeight="1">
      <c r="B456" s="123"/>
      <c r="C456" s="124" t="s">
        <v>826</v>
      </c>
      <c r="D456" s="124" t="s">
        <v>143</v>
      </c>
      <c r="E456" s="125" t="s">
        <v>827</v>
      </c>
      <c r="F456" s="198" t="s">
        <v>828</v>
      </c>
      <c r="G456" s="198"/>
      <c r="H456" s="198"/>
      <c r="I456" s="198"/>
      <c r="J456" s="126" t="s">
        <v>146</v>
      </c>
      <c r="K456" s="127">
        <v>112.31100000000001</v>
      </c>
      <c r="L456" s="199">
        <v>0</v>
      </c>
      <c r="M456" s="199"/>
      <c r="N456" s="199">
        <f>ROUND(L456*K456,2)</f>
        <v>0</v>
      </c>
      <c r="O456" s="199"/>
      <c r="P456" s="199"/>
      <c r="Q456" s="199"/>
      <c r="R456" s="128"/>
      <c r="T456" s="129" t="s">
        <v>5</v>
      </c>
      <c r="U456" s="38" t="s">
        <v>35</v>
      </c>
      <c r="V456" s="130">
        <v>0.105</v>
      </c>
      <c r="W456" s="130">
        <f>V456*K456</f>
        <v>11.792655</v>
      </c>
      <c r="X456" s="130">
        <v>3.3E-4</v>
      </c>
      <c r="Y456" s="130">
        <f>X456*K456</f>
        <v>3.7062629999999999E-2</v>
      </c>
      <c r="Z456" s="130">
        <v>0</v>
      </c>
      <c r="AA456" s="131">
        <f>Z456*K456</f>
        <v>0</v>
      </c>
      <c r="AR456" s="19" t="s">
        <v>219</v>
      </c>
      <c r="AT456" s="19" t="s">
        <v>143</v>
      </c>
      <c r="AU456" s="19" t="s">
        <v>86</v>
      </c>
      <c r="AY456" s="19" t="s">
        <v>142</v>
      </c>
      <c r="BE456" s="132">
        <f>IF(U456="základní",N456,0)</f>
        <v>0</v>
      </c>
      <c r="BF456" s="132">
        <f>IF(U456="snížená",N456,0)</f>
        <v>0</v>
      </c>
      <c r="BG456" s="132">
        <f>IF(U456="zákl. přenesená",N456,0)</f>
        <v>0</v>
      </c>
      <c r="BH456" s="132">
        <f>IF(U456="sníž. přenesená",N456,0)</f>
        <v>0</v>
      </c>
      <c r="BI456" s="132">
        <f>IF(U456="nulová",N456,0)</f>
        <v>0</v>
      </c>
      <c r="BJ456" s="19" t="s">
        <v>75</v>
      </c>
      <c r="BK456" s="132">
        <f>ROUND(L456*K456,2)</f>
        <v>0</v>
      </c>
      <c r="BL456" s="19" t="s">
        <v>219</v>
      </c>
      <c r="BM456" s="19" t="s">
        <v>829</v>
      </c>
    </row>
    <row r="457" spans="2:65" s="10" customFormat="1" ht="31.5" customHeight="1">
      <c r="B457" s="133"/>
      <c r="E457" s="134" t="s">
        <v>5</v>
      </c>
      <c r="F457" s="200" t="s">
        <v>824</v>
      </c>
      <c r="G457" s="201"/>
      <c r="H457" s="201"/>
      <c r="I457" s="201"/>
      <c r="K457" s="135">
        <v>76.167000000000002</v>
      </c>
      <c r="R457" s="136"/>
      <c r="T457" s="137"/>
      <c r="AA457" s="138"/>
      <c r="AT457" s="134" t="s">
        <v>150</v>
      </c>
      <c r="AU457" s="134" t="s">
        <v>86</v>
      </c>
      <c r="AV457" s="10" t="s">
        <v>86</v>
      </c>
      <c r="AW457" s="10" t="s">
        <v>28</v>
      </c>
      <c r="AX457" s="10" t="s">
        <v>70</v>
      </c>
      <c r="AY457" s="134" t="s">
        <v>142</v>
      </c>
    </row>
    <row r="458" spans="2:65" s="10" customFormat="1" ht="31.5" customHeight="1">
      <c r="B458" s="133"/>
      <c r="E458" s="134" t="s">
        <v>5</v>
      </c>
      <c r="F458" s="204" t="s">
        <v>825</v>
      </c>
      <c r="G458" s="205"/>
      <c r="H458" s="205"/>
      <c r="I458" s="205"/>
      <c r="K458" s="135">
        <v>36.143999999999998</v>
      </c>
      <c r="R458" s="136"/>
      <c r="T458" s="137"/>
      <c r="AA458" s="138"/>
      <c r="AT458" s="134" t="s">
        <v>150</v>
      </c>
      <c r="AU458" s="134" t="s">
        <v>86</v>
      </c>
      <c r="AV458" s="10" t="s">
        <v>86</v>
      </c>
      <c r="AW458" s="10" t="s">
        <v>28</v>
      </c>
      <c r="AX458" s="10" t="s">
        <v>70</v>
      </c>
      <c r="AY458" s="134" t="s">
        <v>142</v>
      </c>
    </row>
    <row r="459" spans="2:65" s="11" customFormat="1" ht="22.5" customHeight="1">
      <c r="B459" s="139"/>
      <c r="E459" s="140" t="s">
        <v>5</v>
      </c>
      <c r="F459" s="206" t="s">
        <v>176</v>
      </c>
      <c r="G459" s="207"/>
      <c r="H459" s="207"/>
      <c r="I459" s="207"/>
      <c r="K459" s="141">
        <v>112.31100000000001</v>
      </c>
      <c r="R459" s="142"/>
      <c r="T459" s="143"/>
      <c r="AA459" s="144"/>
      <c r="AT459" s="145" t="s">
        <v>150</v>
      </c>
      <c r="AU459" s="145" t="s">
        <v>86</v>
      </c>
      <c r="AV459" s="11" t="s">
        <v>147</v>
      </c>
      <c r="AW459" s="11" t="s">
        <v>28</v>
      </c>
      <c r="AX459" s="11" t="s">
        <v>75</v>
      </c>
      <c r="AY459" s="145" t="s">
        <v>142</v>
      </c>
    </row>
    <row r="460" spans="2:65" s="9" customFormat="1" ht="37.35" customHeight="1">
      <c r="B460" s="113"/>
      <c r="D460" s="114" t="s">
        <v>118</v>
      </c>
      <c r="E460" s="114"/>
      <c r="F460" s="114"/>
      <c r="G460" s="114"/>
      <c r="H460" s="114"/>
      <c r="I460" s="114"/>
      <c r="J460" s="114"/>
      <c r="K460" s="114"/>
      <c r="L460" s="114"/>
      <c r="M460" s="114"/>
      <c r="N460" s="196">
        <f>BK460</f>
        <v>0</v>
      </c>
      <c r="O460" s="197"/>
      <c r="P460" s="197"/>
      <c r="Q460" s="197"/>
      <c r="R460" s="115"/>
      <c r="T460" s="116"/>
      <c r="W460" s="117">
        <f>W461+W465+W475</f>
        <v>15.125999999999998</v>
      </c>
      <c r="Y460" s="117">
        <f>Y461+Y465+Y475</f>
        <v>0.22919999999999999</v>
      </c>
      <c r="AA460" s="118">
        <f>AA461+AA465+AA475</f>
        <v>0.06</v>
      </c>
      <c r="AR460" s="119" t="s">
        <v>156</v>
      </c>
      <c r="AT460" s="120" t="s">
        <v>69</v>
      </c>
      <c r="AU460" s="120" t="s">
        <v>70</v>
      </c>
      <c r="AY460" s="119" t="s">
        <v>142</v>
      </c>
      <c r="BK460" s="121">
        <f>BK461+BK465+BK475</f>
        <v>0</v>
      </c>
    </row>
    <row r="461" spans="2:65" s="9" customFormat="1" ht="19.899999999999999" customHeight="1">
      <c r="B461" s="113"/>
      <c r="D461" s="122" t="s">
        <v>119</v>
      </c>
      <c r="E461" s="122"/>
      <c r="F461" s="122"/>
      <c r="G461" s="122"/>
      <c r="H461" s="122"/>
      <c r="I461" s="122"/>
      <c r="J461" s="122"/>
      <c r="K461" s="122"/>
      <c r="L461" s="122"/>
      <c r="M461" s="122"/>
      <c r="N461" s="191">
        <f>BK461</f>
        <v>0</v>
      </c>
      <c r="O461" s="192"/>
      <c r="P461" s="192"/>
      <c r="Q461" s="192"/>
      <c r="R461" s="115"/>
      <c r="T461" s="116"/>
      <c r="W461" s="117">
        <f>SUM(W462:W464)</f>
        <v>0</v>
      </c>
      <c r="Y461" s="117">
        <f>SUM(Y462:Y464)</f>
        <v>0</v>
      </c>
      <c r="AA461" s="118">
        <f>SUM(AA462:AA464)</f>
        <v>0</v>
      </c>
      <c r="AR461" s="119" t="s">
        <v>156</v>
      </c>
      <c r="AT461" s="120" t="s">
        <v>69</v>
      </c>
      <c r="AU461" s="120" t="s">
        <v>75</v>
      </c>
      <c r="AY461" s="119" t="s">
        <v>142</v>
      </c>
      <c r="BK461" s="121">
        <f>SUM(BK462:BK464)</f>
        <v>0</v>
      </c>
    </row>
    <row r="462" spans="2:65" s="1" customFormat="1" ht="22.5" customHeight="1">
      <c r="B462" s="123"/>
      <c r="C462" s="146" t="s">
        <v>830</v>
      </c>
      <c r="D462" s="146" t="s">
        <v>255</v>
      </c>
      <c r="E462" s="147" t="s">
        <v>831</v>
      </c>
      <c r="F462" s="202" t="s">
        <v>832</v>
      </c>
      <c r="G462" s="202"/>
      <c r="H462" s="202"/>
      <c r="I462" s="202"/>
      <c r="J462" s="148" t="s">
        <v>258</v>
      </c>
      <c r="K462" s="149">
        <v>6</v>
      </c>
      <c r="L462" s="203">
        <v>0</v>
      </c>
      <c r="M462" s="203"/>
      <c r="N462" s="203">
        <f>ROUND(L462*K462,2)</f>
        <v>0</v>
      </c>
      <c r="O462" s="199"/>
      <c r="P462" s="199"/>
      <c r="Q462" s="199"/>
      <c r="R462" s="128"/>
      <c r="T462" s="129" t="s">
        <v>5</v>
      </c>
      <c r="U462" s="38" t="s">
        <v>35</v>
      </c>
      <c r="V462" s="130">
        <v>0</v>
      </c>
      <c r="W462" s="130">
        <f>V462*K462</f>
        <v>0</v>
      </c>
      <c r="X462" s="130">
        <v>0</v>
      </c>
      <c r="Y462" s="130">
        <f>X462*K462</f>
        <v>0</v>
      </c>
      <c r="Z462" s="130">
        <v>0</v>
      </c>
      <c r="AA462" s="131">
        <f>Z462*K462</f>
        <v>0</v>
      </c>
      <c r="AR462" s="19" t="s">
        <v>833</v>
      </c>
      <c r="AT462" s="19" t="s">
        <v>255</v>
      </c>
      <c r="AU462" s="19" t="s">
        <v>86</v>
      </c>
      <c r="AY462" s="19" t="s">
        <v>142</v>
      </c>
      <c r="BE462" s="132">
        <f>IF(U462="základní",N462,0)</f>
        <v>0</v>
      </c>
      <c r="BF462" s="132">
        <f>IF(U462="snížená",N462,0)</f>
        <v>0</v>
      </c>
      <c r="BG462" s="132">
        <f>IF(U462="zákl. přenesená",N462,0)</f>
        <v>0</v>
      </c>
      <c r="BH462" s="132">
        <f>IF(U462="sníž. přenesená",N462,0)</f>
        <v>0</v>
      </c>
      <c r="BI462" s="132">
        <f>IF(U462="nulová",N462,0)</f>
        <v>0</v>
      </c>
      <c r="BJ462" s="19" t="s">
        <v>75</v>
      </c>
      <c r="BK462" s="132">
        <f>ROUND(L462*K462,2)</f>
        <v>0</v>
      </c>
      <c r="BL462" s="19" t="s">
        <v>449</v>
      </c>
      <c r="BM462" s="19" t="s">
        <v>834</v>
      </c>
    </row>
    <row r="463" spans="2:65" s="1" customFormat="1" ht="22.5" customHeight="1">
      <c r="B463" s="123"/>
      <c r="C463" s="146" t="s">
        <v>835</v>
      </c>
      <c r="D463" s="146" t="s">
        <v>255</v>
      </c>
      <c r="E463" s="147" t="s">
        <v>836</v>
      </c>
      <c r="F463" s="202" t="s">
        <v>837</v>
      </c>
      <c r="G463" s="202"/>
      <c r="H463" s="202"/>
      <c r="I463" s="202"/>
      <c r="J463" s="148" t="s">
        <v>258</v>
      </c>
      <c r="K463" s="149">
        <v>1</v>
      </c>
      <c r="L463" s="203">
        <v>0</v>
      </c>
      <c r="M463" s="203"/>
      <c r="N463" s="203">
        <f>ROUND(L463*K463,2)</f>
        <v>0</v>
      </c>
      <c r="O463" s="199"/>
      <c r="P463" s="199"/>
      <c r="Q463" s="199"/>
      <c r="R463" s="128"/>
      <c r="T463" s="129" t="s">
        <v>5</v>
      </c>
      <c r="U463" s="38" t="s">
        <v>35</v>
      </c>
      <c r="V463" s="130">
        <v>0</v>
      </c>
      <c r="W463" s="130">
        <f>V463*K463</f>
        <v>0</v>
      </c>
      <c r="X463" s="130">
        <v>0</v>
      </c>
      <c r="Y463" s="130">
        <f>X463*K463</f>
        <v>0</v>
      </c>
      <c r="Z463" s="130">
        <v>0</v>
      </c>
      <c r="AA463" s="131">
        <f>Z463*K463</f>
        <v>0</v>
      </c>
      <c r="AR463" s="19" t="s">
        <v>833</v>
      </c>
      <c r="AT463" s="19" t="s">
        <v>255</v>
      </c>
      <c r="AU463" s="19" t="s">
        <v>86</v>
      </c>
      <c r="AY463" s="19" t="s">
        <v>142</v>
      </c>
      <c r="BE463" s="132">
        <f>IF(U463="základní",N463,0)</f>
        <v>0</v>
      </c>
      <c r="BF463" s="132">
        <f>IF(U463="snížená",N463,0)</f>
        <v>0</v>
      </c>
      <c r="BG463" s="132">
        <f>IF(U463="zákl. přenesená",N463,0)</f>
        <v>0</v>
      </c>
      <c r="BH463" s="132">
        <f>IF(U463="sníž. přenesená",N463,0)</f>
        <v>0</v>
      </c>
      <c r="BI463" s="132">
        <f>IF(U463="nulová",N463,0)</f>
        <v>0</v>
      </c>
      <c r="BJ463" s="19" t="s">
        <v>75</v>
      </c>
      <c r="BK463" s="132">
        <f>ROUND(L463*K463,2)</f>
        <v>0</v>
      </c>
      <c r="BL463" s="19" t="s">
        <v>449</v>
      </c>
      <c r="BM463" s="19" t="s">
        <v>838</v>
      </c>
    </row>
    <row r="464" spans="2:65" s="1" customFormat="1" ht="31.5" customHeight="1">
      <c r="B464" s="123"/>
      <c r="C464" s="124" t="s">
        <v>839</v>
      </c>
      <c r="D464" s="124" t="s">
        <v>143</v>
      </c>
      <c r="E464" s="125" t="s">
        <v>840</v>
      </c>
      <c r="F464" s="198" t="s">
        <v>841</v>
      </c>
      <c r="G464" s="198"/>
      <c r="H464" s="198"/>
      <c r="I464" s="198"/>
      <c r="J464" s="126" t="s">
        <v>258</v>
      </c>
      <c r="K464" s="127">
        <v>1</v>
      </c>
      <c r="L464" s="199">
        <v>0</v>
      </c>
      <c r="M464" s="199"/>
      <c r="N464" s="199">
        <f>ROUND(L464*K464,2)</f>
        <v>0</v>
      </c>
      <c r="O464" s="199"/>
      <c r="P464" s="199"/>
      <c r="Q464" s="199"/>
      <c r="R464" s="128"/>
      <c r="T464" s="129" t="s">
        <v>5</v>
      </c>
      <c r="U464" s="38" t="s">
        <v>35</v>
      </c>
      <c r="V464" s="130">
        <v>0</v>
      </c>
      <c r="W464" s="130">
        <f>V464*K464</f>
        <v>0</v>
      </c>
      <c r="X464" s="130">
        <v>0</v>
      </c>
      <c r="Y464" s="130">
        <f>X464*K464</f>
        <v>0</v>
      </c>
      <c r="Z464" s="130">
        <v>0</v>
      </c>
      <c r="AA464" s="131">
        <f>Z464*K464</f>
        <v>0</v>
      </c>
      <c r="AR464" s="19" t="s">
        <v>449</v>
      </c>
      <c r="AT464" s="19" t="s">
        <v>143</v>
      </c>
      <c r="AU464" s="19" t="s">
        <v>86</v>
      </c>
      <c r="AY464" s="19" t="s">
        <v>142</v>
      </c>
      <c r="BE464" s="132">
        <f>IF(U464="základní",N464,0)</f>
        <v>0</v>
      </c>
      <c r="BF464" s="132">
        <f>IF(U464="snížená",N464,0)</f>
        <v>0</v>
      </c>
      <c r="BG464" s="132">
        <f>IF(U464="zákl. přenesená",N464,0)</f>
        <v>0</v>
      </c>
      <c r="BH464" s="132">
        <f>IF(U464="sníž. přenesená",N464,0)</f>
        <v>0</v>
      </c>
      <c r="BI464" s="132">
        <f>IF(U464="nulová",N464,0)</f>
        <v>0</v>
      </c>
      <c r="BJ464" s="19" t="s">
        <v>75</v>
      </c>
      <c r="BK464" s="132">
        <f>ROUND(L464*K464,2)</f>
        <v>0</v>
      </c>
      <c r="BL464" s="19" t="s">
        <v>449</v>
      </c>
      <c r="BM464" s="19" t="s">
        <v>842</v>
      </c>
    </row>
    <row r="465" spans="2:65" s="9" customFormat="1" ht="29.85" customHeight="1">
      <c r="B465" s="113"/>
      <c r="D465" s="122" t="s">
        <v>120</v>
      </c>
      <c r="E465" s="122"/>
      <c r="F465" s="122"/>
      <c r="G465" s="122"/>
      <c r="H465" s="122"/>
      <c r="I465" s="122"/>
      <c r="J465" s="122"/>
      <c r="K465" s="122"/>
      <c r="L465" s="122"/>
      <c r="M465" s="122"/>
      <c r="N465" s="193">
        <f>BK465</f>
        <v>0</v>
      </c>
      <c r="O465" s="194"/>
      <c r="P465" s="194"/>
      <c r="Q465" s="194"/>
      <c r="R465" s="115"/>
      <c r="T465" s="116"/>
      <c r="W465" s="117">
        <f>SUM(W466:W474)</f>
        <v>0</v>
      </c>
      <c r="Y465" s="117">
        <f>SUM(Y466:Y474)</f>
        <v>0</v>
      </c>
      <c r="AA465" s="118">
        <f>SUM(AA466:AA474)</f>
        <v>0</v>
      </c>
      <c r="AR465" s="119" t="s">
        <v>156</v>
      </c>
      <c r="AT465" s="120" t="s">
        <v>69</v>
      </c>
      <c r="AU465" s="120" t="s">
        <v>75</v>
      </c>
      <c r="AY465" s="119" t="s">
        <v>142</v>
      </c>
      <c r="BK465" s="121">
        <f>SUM(BK466:BK474)</f>
        <v>0</v>
      </c>
    </row>
    <row r="466" spans="2:65" s="1" customFormat="1" ht="22.5" customHeight="1">
      <c r="B466" s="123"/>
      <c r="C466" s="146" t="s">
        <v>843</v>
      </c>
      <c r="D466" s="146" t="s">
        <v>255</v>
      </c>
      <c r="E466" s="147" t="s">
        <v>844</v>
      </c>
      <c r="F466" s="202" t="s">
        <v>845</v>
      </c>
      <c r="G466" s="202"/>
      <c r="H466" s="202"/>
      <c r="I466" s="202"/>
      <c r="J466" s="148" t="s">
        <v>258</v>
      </c>
      <c r="K466" s="149">
        <v>4</v>
      </c>
      <c r="L466" s="203">
        <v>0</v>
      </c>
      <c r="M466" s="203"/>
      <c r="N466" s="203">
        <f t="shared" ref="N466:N474" si="10">ROUND(L466*K466,2)</f>
        <v>0</v>
      </c>
      <c r="O466" s="199"/>
      <c r="P466" s="199"/>
      <c r="Q466" s="199"/>
      <c r="R466" s="128"/>
      <c r="T466" s="129" t="s">
        <v>5</v>
      </c>
      <c r="U466" s="38" t="s">
        <v>35</v>
      </c>
      <c r="V466" s="130">
        <v>0</v>
      </c>
      <c r="W466" s="130">
        <f t="shared" ref="W466:W474" si="11">V466*K466</f>
        <v>0</v>
      </c>
      <c r="X466" s="130">
        <v>0</v>
      </c>
      <c r="Y466" s="130">
        <f t="shared" ref="Y466:Y474" si="12">X466*K466</f>
        <v>0</v>
      </c>
      <c r="Z466" s="130">
        <v>0</v>
      </c>
      <c r="AA466" s="131">
        <f t="shared" ref="AA466:AA474" si="13">Z466*K466</f>
        <v>0</v>
      </c>
      <c r="AR466" s="19" t="s">
        <v>833</v>
      </c>
      <c r="AT466" s="19" t="s">
        <v>255</v>
      </c>
      <c r="AU466" s="19" t="s">
        <v>86</v>
      </c>
      <c r="AY466" s="19" t="s">
        <v>142</v>
      </c>
      <c r="BE466" s="132">
        <f t="shared" ref="BE466:BE474" si="14">IF(U466="základní",N466,0)</f>
        <v>0</v>
      </c>
      <c r="BF466" s="132">
        <f t="shared" ref="BF466:BF474" si="15">IF(U466="snížená",N466,0)</f>
        <v>0</v>
      </c>
      <c r="BG466" s="132">
        <f t="shared" ref="BG466:BG474" si="16">IF(U466="zákl. přenesená",N466,0)</f>
        <v>0</v>
      </c>
      <c r="BH466" s="132">
        <f t="shared" ref="BH466:BH474" si="17">IF(U466="sníž. přenesená",N466,0)</f>
        <v>0</v>
      </c>
      <c r="BI466" s="132">
        <f t="shared" ref="BI466:BI474" si="18">IF(U466="nulová",N466,0)</f>
        <v>0</v>
      </c>
      <c r="BJ466" s="19" t="s">
        <v>75</v>
      </c>
      <c r="BK466" s="132">
        <f t="shared" ref="BK466:BK474" si="19">ROUND(L466*K466,2)</f>
        <v>0</v>
      </c>
      <c r="BL466" s="19" t="s">
        <v>449</v>
      </c>
      <c r="BM466" s="19" t="s">
        <v>846</v>
      </c>
    </row>
    <row r="467" spans="2:65" s="1" customFormat="1" ht="22.5" customHeight="1">
      <c r="B467" s="123"/>
      <c r="C467" s="146" t="s">
        <v>847</v>
      </c>
      <c r="D467" s="146" t="s">
        <v>255</v>
      </c>
      <c r="E467" s="147" t="s">
        <v>848</v>
      </c>
      <c r="F467" s="202" t="s">
        <v>849</v>
      </c>
      <c r="G467" s="202"/>
      <c r="H467" s="202"/>
      <c r="I467" s="202"/>
      <c r="J467" s="148" t="s">
        <v>258</v>
      </c>
      <c r="K467" s="149">
        <v>1</v>
      </c>
      <c r="L467" s="203">
        <v>0</v>
      </c>
      <c r="M467" s="203"/>
      <c r="N467" s="203">
        <f t="shared" si="10"/>
        <v>0</v>
      </c>
      <c r="O467" s="199"/>
      <c r="P467" s="199"/>
      <c r="Q467" s="199"/>
      <c r="R467" s="128"/>
      <c r="T467" s="129" t="s">
        <v>5</v>
      </c>
      <c r="U467" s="38" t="s">
        <v>35</v>
      </c>
      <c r="V467" s="130">
        <v>0</v>
      </c>
      <c r="W467" s="130">
        <f t="shared" si="11"/>
        <v>0</v>
      </c>
      <c r="X467" s="130">
        <v>0</v>
      </c>
      <c r="Y467" s="130">
        <f t="shared" si="12"/>
        <v>0</v>
      </c>
      <c r="Z467" s="130">
        <v>0</v>
      </c>
      <c r="AA467" s="131">
        <f t="shared" si="13"/>
        <v>0</v>
      </c>
      <c r="AR467" s="19" t="s">
        <v>833</v>
      </c>
      <c r="AT467" s="19" t="s">
        <v>255</v>
      </c>
      <c r="AU467" s="19" t="s">
        <v>86</v>
      </c>
      <c r="AY467" s="19" t="s">
        <v>142</v>
      </c>
      <c r="BE467" s="132">
        <f t="shared" si="14"/>
        <v>0</v>
      </c>
      <c r="BF467" s="132">
        <f t="shared" si="15"/>
        <v>0</v>
      </c>
      <c r="BG467" s="132">
        <f t="shared" si="16"/>
        <v>0</v>
      </c>
      <c r="BH467" s="132">
        <f t="shared" si="17"/>
        <v>0</v>
      </c>
      <c r="BI467" s="132">
        <f t="shared" si="18"/>
        <v>0</v>
      </c>
      <c r="BJ467" s="19" t="s">
        <v>75</v>
      </c>
      <c r="BK467" s="132">
        <f t="shared" si="19"/>
        <v>0</v>
      </c>
      <c r="BL467" s="19" t="s">
        <v>449</v>
      </c>
      <c r="BM467" s="19" t="s">
        <v>850</v>
      </c>
    </row>
    <row r="468" spans="2:65" s="1" customFormat="1" ht="22.5" customHeight="1">
      <c r="B468" s="123"/>
      <c r="C468" s="124" t="s">
        <v>851</v>
      </c>
      <c r="D468" s="124" t="s">
        <v>143</v>
      </c>
      <c r="E468" s="125" t="s">
        <v>852</v>
      </c>
      <c r="F468" s="198" t="s">
        <v>853</v>
      </c>
      <c r="G468" s="198"/>
      <c r="H468" s="198"/>
      <c r="I468" s="198"/>
      <c r="J468" s="126" t="s">
        <v>258</v>
      </c>
      <c r="K468" s="127">
        <v>4</v>
      </c>
      <c r="L468" s="199">
        <v>0</v>
      </c>
      <c r="M468" s="199"/>
      <c r="N468" s="199">
        <f t="shared" si="10"/>
        <v>0</v>
      </c>
      <c r="O468" s="199"/>
      <c r="P468" s="199"/>
      <c r="Q468" s="199"/>
      <c r="R468" s="128"/>
      <c r="T468" s="129" t="s">
        <v>5</v>
      </c>
      <c r="U468" s="38" t="s">
        <v>35</v>
      </c>
      <c r="V468" s="130">
        <v>0</v>
      </c>
      <c r="W468" s="130">
        <f t="shared" si="11"/>
        <v>0</v>
      </c>
      <c r="X468" s="130">
        <v>0</v>
      </c>
      <c r="Y468" s="130">
        <f t="shared" si="12"/>
        <v>0</v>
      </c>
      <c r="Z468" s="130">
        <v>0</v>
      </c>
      <c r="AA468" s="131">
        <f t="shared" si="13"/>
        <v>0</v>
      </c>
      <c r="AR468" s="19" t="s">
        <v>449</v>
      </c>
      <c r="AT468" s="19" t="s">
        <v>143</v>
      </c>
      <c r="AU468" s="19" t="s">
        <v>86</v>
      </c>
      <c r="AY468" s="19" t="s">
        <v>142</v>
      </c>
      <c r="BE468" s="132">
        <f t="shared" si="14"/>
        <v>0</v>
      </c>
      <c r="BF468" s="132">
        <f t="shared" si="15"/>
        <v>0</v>
      </c>
      <c r="BG468" s="132">
        <f t="shared" si="16"/>
        <v>0</v>
      </c>
      <c r="BH468" s="132">
        <f t="shared" si="17"/>
        <v>0</v>
      </c>
      <c r="BI468" s="132">
        <f t="shared" si="18"/>
        <v>0</v>
      </c>
      <c r="BJ468" s="19" t="s">
        <v>75</v>
      </c>
      <c r="BK468" s="132">
        <f t="shared" si="19"/>
        <v>0</v>
      </c>
      <c r="BL468" s="19" t="s">
        <v>449</v>
      </c>
      <c r="BM468" s="19" t="s">
        <v>854</v>
      </c>
    </row>
    <row r="469" spans="2:65" s="1" customFormat="1" ht="31.5" customHeight="1">
      <c r="B469" s="123"/>
      <c r="C469" s="124" t="s">
        <v>855</v>
      </c>
      <c r="D469" s="124" t="s">
        <v>143</v>
      </c>
      <c r="E469" s="125" t="s">
        <v>856</v>
      </c>
      <c r="F469" s="198" t="s">
        <v>857</v>
      </c>
      <c r="G469" s="198"/>
      <c r="H469" s="198"/>
      <c r="I469" s="198"/>
      <c r="J469" s="126" t="s">
        <v>258</v>
      </c>
      <c r="K469" s="127">
        <v>5</v>
      </c>
      <c r="L469" s="199">
        <v>0</v>
      </c>
      <c r="M469" s="199"/>
      <c r="N469" s="199">
        <f t="shared" si="10"/>
        <v>0</v>
      </c>
      <c r="O469" s="199"/>
      <c r="P469" s="199"/>
      <c r="Q469" s="199"/>
      <c r="R469" s="128"/>
      <c r="T469" s="129" t="s">
        <v>5</v>
      </c>
      <c r="U469" s="38" t="s">
        <v>35</v>
      </c>
      <c r="V469" s="130">
        <v>0</v>
      </c>
      <c r="W469" s="130">
        <f t="shared" si="11"/>
        <v>0</v>
      </c>
      <c r="X469" s="130">
        <v>0</v>
      </c>
      <c r="Y469" s="130">
        <f t="shared" si="12"/>
        <v>0</v>
      </c>
      <c r="Z469" s="130">
        <v>0</v>
      </c>
      <c r="AA469" s="131">
        <f t="shared" si="13"/>
        <v>0</v>
      </c>
      <c r="AR469" s="19" t="s">
        <v>449</v>
      </c>
      <c r="AT469" s="19" t="s">
        <v>143</v>
      </c>
      <c r="AU469" s="19" t="s">
        <v>86</v>
      </c>
      <c r="AY469" s="19" t="s">
        <v>142</v>
      </c>
      <c r="BE469" s="132">
        <f t="shared" si="14"/>
        <v>0</v>
      </c>
      <c r="BF469" s="132">
        <f t="shared" si="15"/>
        <v>0</v>
      </c>
      <c r="BG469" s="132">
        <f t="shared" si="16"/>
        <v>0</v>
      </c>
      <c r="BH469" s="132">
        <f t="shared" si="17"/>
        <v>0</v>
      </c>
      <c r="BI469" s="132">
        <f t="shared" si="18"/>
        <v>0</v>
      </c>
      <c r="BJ469" s="19" t="s">
        <v>75</v>
      </c>
      <c r="BK469" s="132">
        <f t="shared" si="19"/>
        <v>0</v>
      </c>
      <c r="BL469" s="19" t="s">
        <v>449</v>
      </c>
      <c r="BM469" s="19" t="s">
        <v>858</v>
      </c>
    </row>
    <row r="470" spans="2:65" s="1" customFormat="1" ht="22.5" customHeight="1">
      <c r="B470" s="123"/>
      <c r="C470" s="146" t="s">
        <v>859</v>
      </c>
      <c r="D470" s="146" t="s">
        <v>255</v>
      </c>
      <c r="E470" s="147" t="s">
        <v>860</v>
      </c>
      <c r="F470" s="202" t="s">
        <v>861</v>
      </c>
      <c r="G470" s="202"/>
      <c r="H470" s="202"/>
      <c r="I470" s="202"/>
      <c r="J470" s="148" t="s">
        <v>258</v>
      </c>
      <c r="K470" s="149">
        <v>4</v>
      </c>
      <c r="L470" s="203">
        <v>0</v>
      </c>
      <c r="M470" s="203"/>
      <c r="N470" s="203">
        <f t="shared" si="10"/>
        <v>0</v>
      </c>
      <c r="O470" s="199"/>
      <c r="P470" s="199"/>
      <c r="Q470" s="199"/>
      <c r="R470" s="128"/>
      <c r="T470" s="129" t="s">
        <v>5</v>
      </c>
      <c r="U470" s="38" t="s">
        <v>35</v>
      </c>
      <c r="V470" s="130">
        <v>0</v>
      </c>
      <c r="W470" s="130">
        <f t="shared" si="11"/>
        <v>0</v>
      </c>
      <c r="X470" s="130">
        <v>0</v>
      </c>
      <c r="Y470" s="130">
        <f t="shared" si="12"/>
        <v>0</v>
      </c>
      <c r="Z470" s="130">
        <v>0</v>
      </c>
      <c r="AA470" s="131">
        <f t="shared" si="13"/>
        <v>0</v>
      </c>
      <c r="AR470" s="19" t="s">
        <v>833</v>
      </c>
      <c r="AT470" s="19" t="s">
        <v>255</v>
      </c>
      <c r="AU470" s="19" t="s">
        <v>86</v>
      </c>
      <c r="AY470" s="19" t="s">
        <v>142</v>
      </c>
      <c r="BE470" s="132">
        <f t="shared" si="14"/>
        <v>0</v>
      </c>
      <c r="BF470" s="132">
        <f t="shared" si="15"/>
        <v>0</v>
      </c>
      <c r="BG470" s="132">
        <f t="shared" si="16"/>
        <v>0</v>
      </c>
      <c r="BH470" s="132">
        <f t="shared" si="17"/>
        <v>0</v>
      </c>
      <c r="BI470" s="132">
        <f t="shared" si="18"/>
        <v>0</v>
      </c>
      <c r="BJ470" s="19" t="s">
        <v>75</v>
      </c>
      <c r="BK470" s="132">
        <f t="shared" si="19"/>
        <v>0</v>
      </c>
      <c r="BL470" s="19" t="s">
        <v>449</v>
      </c>
      <c r="BM470" s="19" t="s">
        <v>862</v>
      </c>
    </row>
    <row r="471" spans="2:65" s="1" customFormat="1" ht="22.5" customHeight="1">
      <c r="B471" s="123"/>
      <c r="C471" s="146" t="s">
        <v>863</v>
      </c>
      <c r="D471" s="146" t="s">
        <v>255</v>
      </c>
      <c r="E471" s="147" t="s">
        <v>864</v>
      </c>
      <c r="F471" s="202" t="s">
        <v>865</v>
      </c>
      <c r="G471" s="202"/>
      <c r="H471" s="202"/>
      <c r="I471" s="202"/>
      <c r="J471" s="148" t="s">
        <v>258</v>
      </c>
      <c r="K471" s="149">
        <v>8</v>
      </c>
      <c r="L471" s="203">
        <v>0</v>
      </c>
      <c r="M471" s="203"/>
      <c r="N471" s="203">
        <f t="shared" si="10"/>
        <v>0</v>
      </c>
      <c r="O471" s="199"/>
      <c r="P471" s="199"/>
      <c r="Q471" s="199"/>
      <c r="R471" s="128"/>
      <c r="T471" s="129" t="s">
        <v>5</v>
      </c>
      <c r="U471" s="38" t="s">
        <v>35</v>
      </c>
      <c r="V471" s="130">
        <v>0</v>
      </c>
      <c r="W471" s="130">
        <f t="shared" si="11"/>
        <v>0</v>
      </c>
      <c r="X471" s="130">
        <v>0</v>
      </c>
      <c r="Y471" s="130">
        <f t="shared" si="12"/>
        <v>0</v>
      </c>
      <c r="Z471" s="130">
        <v>0</v>
      </c>
      <c r="AA471" s="131">
        <f t="shared" si="13"/>
        <v>0</v>
      </c>
      <c r="AR471" s="19" t="s">
        <v>833</v>
      </c>
      <c r="AT471" s="19" t="s">
        <v>255</v>
      </c>
      <c r="AU471" s="19" t="s">
        <v>86</v>
      </c>
      <c r="AY471" s="19" t="s">
        <v>142</v>
      </c>
      <c r="BE471" s="132">
        <f t="shared" si="14"/>
        <v>0</v>
      </c>
      <c r="BF471" s="132">
        <f t="shared" si="15"/>
        <v>0</v>
      </c>
      <c r="BG471" s="132">
        <f t="shared" si="16"/>
        <v>0</v>
      </c>
      <c r="BH471" s="132">
        <f t="shared" si="17"/>
        <v>0</v>
      </c>
      <c r="BI471" s="132">
        <f t="shared" si="18"/>
        <v>0</v>
      </c>
      <c r="BJ471" s="19" t="s">
        <v>75</v>
      </c>
      <c r="BK471" s="132">
        <f t="shared" si="19"/>
        <v>0</v>
      </c>
      <c r="BL471" s="19" t="s">
        <v>449</v>
      </c>
      <c r="BM471" s="19" t="s">
        <v>866</v>
      </c>
    </row>
    <row r="472" spans="2:65" s="1" customFormat="1" ht="22.5" customHeight="1">
      <c r="B472" s="123"/>
      <c r="C472" s="146" t="s">
        <v>867</v>
      </c>
      <c r="D472" s="146" t="s">
        <v>255</v>
      </c>
      <c r="E472" s="147" t="s">
        <v>868</v>
      </c>
      <c r="F472" s="202" t="s">
        <v>869</v>
      </c>
      <c r="G472" s="202"/>
      <c r="H472" s="202"/>
      <c r="I472" s="202"/>
      <c r="J472" s="148" t="s">
        <v>258</v>
      </c>
      <c r="K472" s="149">
        <v>4</v>
      </c>
      <c r="L472" s="203">
        <v>0</v>
      </c>
      <c r="M472" s="203"/>
      <c r="N472" s="203">
        <f t="shared" si="10"/>
        <v>0</v>
      </c>
      <c r="O472" s="199"/>
      <c r="P472" s="199"/>
      <c r="Q472" s="199"/>
      <c r="R472" s="128"/>
      <c r="T472" s="129" t="s">
        <v>5</v>
      </c>
      <c r="U472" s="38" t="s">
        <v>35</v>
      </c>
      <c r="V472" s="130">
        <v>0</v>
      </c>
      <c r="W472" s="130">
        <f t="shared" si="11"/>
        <v>0</v>
      </c>
      <c r="X472" s="130">
        <v>0</v>
      </c>
      <c r="Y472" s="130">
        <f t="shared" si="12"/>
        <v>0</v>
      </c>
      <c r="Z472" s="130">
        <v>0</v>
      </c>
      <c r="AA472" s="131">
        <f t="shared" si="13"/>
        <v>0</v>
      </c>
      <c r="AR472" s="19" t="s">
        <v>833</v>
      </c>
      <c r="AT472" s="19" t="s">
        <v>255</v>
      </c>
      <c r="AU472" s="19" t="s">
        <v>86</v>
      </c>
      <c r="AY472" s="19" t="s">
        <v>142</v>
      </c>
      <c r="BE472" s="132">
        <f t="shared" si="14"/>
        <v>0</v>
      </c>
      <c r="BF472" s="132">
        <f t="shared" si="15"/>
        <v>0</v>
      </c>
      <c r="BG472" s="132">
        <f t="shared" si="16"/>
        <v>0</v>
      </c>
      <c r="BH472" s="132">
        <f t="shared" si="17"/>
        <v>0</v>
      </c>
      <c r="BI472" s="132">
        <f t="shared" si="18"/>
        <v>0</v>
      </c>
      <c r="BJ472" s="19" t="s">
        <v>75</v>
      </c>
      <c r="BK472" s="132">
        <f t="shared" si="19"/>
        <v>0</v>
      </c>
      <c r="BL472" s="19" t="s">
        <v>449</v>
      </c>
      <c r="BM472" s="19" t="s">
        <v>870</v>
      </c>
    </row>
    <row r="473" spans="2:65" s="1" customFormat="1" ht="22.5" customHeight="1">
      <c r="B473" s="123"/>
      <c r="C473" s="146" t="s">
        <v>871</v>
      </c>
      <c r="D473" s="146" t="s">
        <v>255</v>
      </c>
      <c r="E473" s="147" t="s">
        <v>872</v>
      </c>
      <c r="F473" s="202" t="s">
        <v>873</v>
      </c>
      <c r="G473" s="202"/>
      <c r="H473" s="202"/>
      <c r="I473" s="202"/>
      <c r="J473" s="148" t="s">
        <v>258</v>
      </c>
      <c r="K473" s="149">
        <v>4</v>
      </c>
      <c r="L473" s="203">
        <v>0</v>
      </c>
      <c r="M473" s="203"/>
      <c r="N473" s="203">
        <f t="shared" si="10"/>
        <v>0</v>
      </c>
      <c r="O473" s="199"/>
      <c r="P473" s="199"/>
      <c r="Q473" s="199"/>
      <c r="R473" s="128"/>
      <c r="T473" s="129" t="s">
        <v>5</v>
      </c>
      <c r="U473" s="38" t="s">
        <v>35</v>
      </c>
      <c r="V473" s="130">
        <v>0</v>
      </c>
      <c r="W473" s="130">
        <f t="shared" si="11"/>
        <v>0</v>
      </c>
      <c r="X473" s="130">
        <v>0</v>
      </c>
      <c r="Y473" s="130">
        <f t="shared" si="12"/>
        <v>0</v>
      </c>
      <c r="Z473" s="130">
        <v>0</v>
      </c>
      <c r="AA473" s="131">
        <f t="shared" si="13"/>
        <v>0</v>
      </c>
      <c r="AR473" s="19" t="s">
        <v>833</v>
      </c>
      <c r="AT473" s="19" t="s">
        <v>255</v>
      </c>
      <c r="AU473" s="19" t="s">
        <v>86</v>
      </c>
      <c r="AY473" s="19" t="s">
        <v>142</v>
      </c>
      <c r="BE473" s="132">
        <f t="shared" si="14"/>
        <v>0</v>
      </c>
      <c r="BF473" s="132">
        <f t="shared" si="15"/>
        <v>0</v>
      </c>
      <c r="BG473" s="132">
        <f t="shared" si="16"/>
        <v>0</v>
      </c>
      <c r="BH473" s="132">
        <f t="shared" si="17"/>
        <v>0</v>
      </c>
      <c r="BI473" s="132">
        <f t="shared" si="18"/>
        <v>0</v>
      </c>
      <c r="BJ473" s="19" t="s">
        <v>75</v>
      </c>
      <c r="BK473" s="132">
        <f t="shared" si="19"/>
        <v>0</v>
      </c>
      <c r="BL473" s="19" t="s">
        <v>449</v>
      </c>
      <c r="BM473" s="19" t="s">
        <v>874</v>
      </c>
    </row>
    <row r="474" spans="2:65" s="1" customFormat="1" ht="22.5" customHeight="1">
      <c r="B474" s="123"/>
      <c r="C474" s="124" t="s">
        <v>875</v>
      </c>
      <c r="D474" s="124" t="s">
        <v>143</v>
      </c>
      <c r="E474" s="125" t="s">
        <v>876</v>
      </c>
      <c r="F474" s="198" t="s">
        <v>877</v>
      </c>
      <c r="G474" s="198"/>
      <c r="H474" s="198"/>
      <c r="I474" s="198"/>
      <c r="J474" s="126" t="s">
        <v>258</v>
      </c>
      <c r="K474" s="127">
        <v>4</v>
      </c>
      <c r="L474" s="199">
        <v>0</v>
      </c>
      <c r="M474" s="199"/>
      <c r="N474" s="199">
        <f t="shared" si="10"/>
        <v>0</v>
      </c>
      <c r="O474" s="199"/>
      <c r="P474" s="199"/>
      <c r="Q474" s="199"/>
      <c r="R474" s="128"/>
      <c r="T474" s="129" t="s">
        <v>5</v>
      </c>
      <c r="U474" s="38" t="s">
        <v>35</v>
      </c>
      <c r="V474" s="130">
        <v>0</v>
      </c>
      <c r="W474" s="130">
        <f t="shared" si="11"/>
        <v>0</v>
      </c>
      <c r="X474" s="130">
        <v>0</v>
      </c>
      <c r="Y474" s="130">
        <f t="shared" si="12"/>
        <v>0</v>
      </c>
      <c r="Z474" s="130">
        <v>0</v>
      </c>
      <c r="AA474" s="131">
        <f t="shared" si="13"/>
        <v>0</v>
      </c>
      <c r="AR474" s="19" t="s">
        <v>449</v>
      </c>
      <c r="AT474" s="19" t="s">
        <v>143</v>
      </c>
      <c r="AU474" s="19" t="s">
        <v>86</v>
      </c>
      <c r="AY474" s="19" t="s">
        <v>142</v>
      </c>
      <c r="BE474" s="132">
        <f t="shared" si="14"/>
        <v>0</v>
      </c>
      <c r="BF474" s="132">
        <f t="shared" si="15"/>
        <v>0</v>
      </c>
      <c r="BG474" s="132">
        <f t="shared" si="16"/>
        <v>0</v>
      </c>
      <c r="BH474" s="132">
        <f t="shared" si="17"/>
        <v>0</v>
      </c>
      <c r="BI474" s="132">
        <f t="shared" si="18"/>
        <v>0</v>
      </c>
      <c r="BJ474" s="19" t="s">
        <v>75</v>
      </c>
      <c r="BK474" s="132">
        <f t="shared" si="19"/>
        <v>0</v>
      </c>
      <c r="BL474" s="19" t="s">
        <v>449</v>
      </c>
      <c r="BM474" s="19" t="s">
        <v>878</v>
      </c>
    </row>
    <row r="475" spans="2:65" s="9" customFormat="1" ht="29.85" customHeight="1">
      <c r="B475" s="113"/>
      <c r="D475" s="122" t="s">
        <v>121</v>
      </c>
      <c r="E475" s="122"/>
      <c r="F475" s="122"/>
      <c r="G475" s="122"/>
      <c r="H475" s="122"/>
      <c r="I475" s="122"/>
      <c r="J475" s="122"/>
      <c r="K475" s="122"/>
      <c r="L475" s="122"/>
      <c r="M475" s="122"/>
      <c r="N475" s="193">
        <f>BK475</f>
        <v>0</v>
      </c>
      <c r="O475" s="194"/>
      <c r="P475" s="194"/>
      <c r="Q475" s="194"/>
      <c r="R475" s="115"/>
      <c r="T475" s="116"/>
      <c r="W475" s="117">
        <f>SUM(W476:W483)</f>
        <v>15.125999999999998</v>
      </c>
      <c r="Y475" s="117">
        <f>SUM(Y476:Y483)</f>
        <v>0.22919999999999999</v>
      </c>
      <c r="AA475" s="118">
        <f>SUM(AA476:AA483)</f>
        <v>0.06</v>
      </c>
      <c r="AR475" s="119" t="s">
        <v>156</v>
      </c>
      <c r="AT475" s="120" t="s">
        <v>69</v>
      </c>
      <c r="AU475" s="120" t="s">
        <v>75</v>
      </c>
      <c r="AY475" s="119" t="s">
        <v>142</v>
      </c>
      <c r="BK475" s="121">
        <f>SUM(BK476:BK483)</f>
        <v>0</v>
      </c>
    </row>
    <row r="476" spans="2:65" s="1" customFormat="1" ht="22.5" customHeight="1">
      <c r="B476" s="123"/>
      <c r="C476" s="146" t="s">
        <v>879</v>
      </c>
      <c r="D476" s="146" t="s">
        <v>255</v>
      </c>
      <c r="E476" s="147" t="s">
        <v>880</v>
      </c>
      <c r="F476" s="202" t="s">
        <v>881</v>
      </c>
      <c r="G476" s="202"/>
      <c r="H476" s="202"/>
      <c r="I476" s="202"/>
      <c r="J476" s="148" t="s">
        <v>321</v>
      </c>
      <c r="K476" s="149">
        <v>29.86</v>
      </c>
      <c r="L476" s="203">
        <v>0</v>
      </c>
      <c r="M476" s="203"/>
      <c r="N476" s="203">
        <f t="shared" ref="N476:N481" si="20">ROUND(L476*K476,2)</f>
        <v>0</v>
      </c>
      <c r="O476" s="199"/>
      <c r="P476" s="199"/>
      <c r="Q476" s="199"/>
      <c r="R476" s="128"/>
      <c r="T476" s="129" t="s">
        <v>5</v>
      </c>
      <c r="U476" s="38" t="s">
        <v>35</v>
      </c>
      <c r="V476" s="130">
        <v>0</v>
      </c>
      <c r="W476" s="130">
        <f t="shared" ref="W476:W481" si="21">V476*K476</f>
        <v>0</v>
      </c>
      <c r="X476" s="130">
        <v>0</v>
      </c>
      <c r="Y476" s="130">
        <f t="shared" ref="Y476:Y481" si="22">X476*K476</f>
        <v>0</v>
      </c>
      <c r="Z476" s="130">
        <v>0</v>
      </c>
      <c r="AA476" s="131">
        <f t="shared" ref="AA476:AA481" si="23">Z476*K476</f>
        <v>0</v>
      </c>
      <c r="AR476" s="19" t="s">
        <v>833</v>
      </c>
      <c r="AT476" s="19" t="s">
        <v>255</v>
      </c>
      <c r="AU476" s="19" t="s">
        <v>86</v>
      </c>
      <c r="AY476" s="19" t="s">
        <v>142</v>
      </c>
      <c r="BE476" s="132">
        <f t="shared" ref="BE476:BE481" si="24">IF(U476="základní",N476,0)</f>
        <v>0</v>
      </c>
      <c r="BF476" s="132">
        <f t="shared" ref="BF476:BF481" si="25">IF(U476="snížená",N476,0)</f>
        <v>0</v>
      </c>
      <c r="BG476" s="132">
        <f t="shared" ref="BG476:BG481" si="26">IF(U476="zákl. přenesená",N476,0)</f>
        <v>0</v>
      </c>
      <c r="BH476" s="132">
        <f t="shared" ref="BH476:BH481" si="27">IF(U476="sníž. přenesená",N476,0)</f>
        <v>0</v>
      </c>
      <c r="BI476" s="132">
        <f t="shared" ref="BI476:BI481" si="28">IF(U476="nulová",N476,0)</f>
        <v>0</v>
      </c>
      <c r="BJ476" s="19" t="s">
        <v>75</v>
      </c>
      <c r="BK476" s="132">
        <f t="shared" ref="BK476:BK481" si="29">ROUND(L476*K476,2)</f>
        <v>0</v>
      </c>
      <c r="BL476" s="19" t="s">
        <v>449</v>
      </c>
      <c r="BM476" s="19" t="s">
        <v>882</v>
      </c>
    </row>
    <row r="477" spans="2:65" s="1" customFormat="1" ht="22.5" customHeight="1">
      <c r="B477" s="123"/>
      <c r="C477" s="146" t="s">
        <v>883</v>
      </c>
      <c r="D477" s="146" t="s">
        <v>255</v>
      </c>
      <c r="E477" s="147" t="s">
        <v>884</v>
      </c>
      <c r="F477" s="202" t="s">
        <v>885</v>
      </c>
      <c r="G477" s="202"/>
      <c r="H477" s="202"/>
      <c r="I477" s="202"/>
      <c r="J477" s="148" t="s">
        <v>258</v>
      </c>
      <c r="K477" s="149">
        <v>105</v>
      </c>
      <c r="L477" s="203">
        <v>0</v>
      </c>
      <c r="M477" s="203"/>
      <c r="N477" s="203">
        <f t="shared" si="20"/>
        <v>0</v>
      </c>
      <c r="O477" s="199"/>
      <c r="P477" s="199"/>
      <c r="Q477" s="199"/>
      <c r="R477" s="128"/>
      <c r="T477" s="129" t="s">
        <v>5</v>
      </c>
      <c r="U477" s="38" t="s">
        <v>35</v>
      </c>
      <c r="V477" s="130">
        <v>0</v>
      </c>
      <c r="W477" s="130">
        <f t="shared" si="21"/>
        <v>0</v>
      </c>
      <c r="X477" s="130">
        <v>0</v>
      </c>
      <c r="Y477" s="130">
        <f t="shared" si="22"/>
        <v>0</v>
      </c>
      <c r="Z477" s="130">
        <v>0</v>
      </c>
      <c r="AA477" s="131">
        <f t="shared" si="23"/>
        <v>0</v>
      </c>
      <c r="AR477" s="19" t="s">
        <v>833</v>
      </c>
      <c r="AT477" s="19" t="s">
        <v>255</v>
      </c>
      <c r="AU477" s="19" t="s">
        <v>86</v>
      </c>
      <c r="AY477" s="19" t="s">
        <v>142</v>
      </c>
      <c r="BE477" s="132">
        <f t="shared" si="24"/>
        <v>0</v>
      </c>
      <c r="BF477" s="132">
        <f t="shared" si="25"/>
        <v>0</v>
      </c>
      <c r="BG477" s="132">
        <f t="shared" si="26"/>
        <v>0</v>
      </c>
      <c r="BH477" s="132">
        <f t="shared" si="27"/>
        <v>0</v>
      </c>
      <c r="BI477" s="132">
        <f t="shared" si="28"/>
        <v>0</v>
      </c>
      <c r="BJ477" s="19" t="s">
        <v>75</v>
      </c>
      <c r="BK477" s="132">
        <f t="shared" si="29"/>
        <v>0</v>
      </c>
      <c r="BL477" s="19" t="s">
        <v>449</v>
      </c>
      <c r="BM477" s="19" t="s">
        <v>886</v>
      </c>
    </row>
    <row r="478" spans="2:65" s="1" customFormat="1" ht="31.5" customHeight="1">
      <c r="B478" s="123"/>
      <c r="C478" s="146" t="s">
        <v>887</v>
      </c>
      <c r="D478" s="146" t="s">
        <v>255</v>
      </c>
      <c r="E478" s="147" t="s">
        <v>888</v>
      </c>
      <c r="F478" s="202" t="s">
        <v>889</v>
      </c>
      <c r="G478" s="202"/>
      <c r="H478" s="202"/>
      <c r="I478" s="202"/>
      <c r="J478" s="148" t="s">
        <v>890</v>
      </c>
      <c r="K478" s="149">
        <v>1</v>
      </c>
      <c r="L478" s="203">
        <v>0</v>
      </c>
      <c r="M478" s="203"/>
      <c r="N478" s="203">
        <f t="shared" si="20"/>
        <v>0</v>
      </c>
      <c r="O478" s="199"/>
      <c r="P478" s="199"/>
      <c r="Q478" s="199"/>
      <c r="R478" s="128"/>
      <c r="T478" s="129" t="s">
        <v>5</v>
      </c>
      <c r="U478" s="38" t="s">
        <v>35</v>
      </c>
      <c r="V478" s="130">
        <v>0</v>
      </c>
      <c r="W478" s="130">
        <f t="shared" si="21"/>
        <v>0</v>
      </c>
      <c r="X478" s="130">
        <v>0</v>
      </c>
      <c r="Y478" s="130">
        <f t="shared" si="22"/>
        <v>0</v>
      </c>
      <c r="Z478" s="130">
        <v>0</v>
      </c>
      <c r="AA478" s="131">
        <f t="shared" si="23"/>
        <v>0</v>
      </c>
      <c r="AR478" s="19" t="s">
        <v>833</v>
      </c>
      <c r="AT478" s="19" t="s">
        <v>255</v>
      </c>
      <c r="AU478" s="19" t="s">
        <v>86</v>
      </c>
      <c r="AY478" s="19" t="s">
        <v>142</v>
      </c>
      <c r="BE478" s="132">
        <f t="shared" si="24"/>
        <v>0</v>
      </c>
      <c r="BF478" s="132">
        <f t="shared" si="25"/>
        <v>0</v>
      </c>
      <c r="BG478" s="132">
        <f t="shared" si="26"/>
        <v>0</v>
      </c>
      <c r="BH478" s="132">
        <f t="shared" si="27"/>
        <v>0</v>
      </c>
      <c r="BI478" s="132">
        <f t="shared" si="28"/>
        <v>0</v>
      </c>
      <c r="BJ478" s="19" t="s">
        <v>75</v>
      </c>
      <c r="BK478" s="132">
        <f t="shared" si="29"/>
        <v>0</v>
      </c>
      <c r="BL478" s="19" t="s">
        <v>449</v>
      </c>
      <c r="BM478" s="19" t="s">
        <v>891</v>
      </c>
    </row>
    <row r="479" spans="2:65" s="1" customFormat="1" ht="22.5" customHeight="1">
      <c r="B479" s="123"/>
      <c r="C479" s="124" t="s">
        <v>892</v>
      </c>
      <c r="D479" s="124" t="s">
        <v>143</v>
      </c>
      <c r="E479" s="125" t="s">
        <v>893</v>
      </c>
      <c r="F479" s="198" t="s">
        <v>894</v>
      </c>
      <c r="G479" s="198"/>
      <c r="H479" s="198"/>
      <c r="I479" s="198"/>
      <c r="J479" s="126" t="s">
        <v>321</v>
      </c>
      <c r="K479" s="127">
        <v>29.86</v>
      </c>
      <c r="L479" s="199">
        <v>0</v>
      </c>
      <c r="M479" s="199"/>
      <c r="N479" s="199">
        <f t="shared" si="20"/>
        <v>0</v>
      </c>
      <c r="O479" s="199"/>
      <c r="P479" s="199"/>
      <c r="Q479" s="199"/>
      <c r="R479" s="128"/>
      <c r="T479" s="129" t="s">
        <v>5</v>
      </c>
      <c r="U479" s="38" t="s">
        <v>35</v>
      </c>
      <c r="V479" s="130">
        <v>0</v>
      </c>
      <c r="W479" s="130">
        <f t="shared" si="21"/>
        <v>0</v>
      </c>
      <c r="X479" s="130">
        <v>0</v>
      </c>
      <c r="Y479" s="130">
        <f t="shared" si="22"/>
        <v>0</v>
      </c>
      <c r="Z479" s="130">
        <v>0</v>
      </c>
      <c r="AA479" s="131">
        <f t="shared" si="23"/>
        <v>0</v>
      </c>
      <c r="AR479" s="19" t="s">
        <v>449</v>
      </c>
      <c r="AT479" s="19" t="s">
        <v>143</v>
      </c>
      <c r="AU479" s="19" t="s">
        <v>86</v>
      </c>
      <c r="AY479" s="19" t="s">
        <v>142</v>
      </c>
      <c r="BE479" s="132">
        <f t="shared" si="24"/>
        <v>0</v>
      </c>
      <c r="BF479" s="132">
        <f t="shared" si="25"/>
        <v>0</v>
      </c>
      <c r="BG479" s="132">
        <f t="shared" si="26"/>
        <v>0</v>
      </c>
      <c r="BH479" s="132">
        <f t="shared" si="27"/>
        <v>0</v>
      </c>
      <c r="BI479" s="132">
        <f t="shared" si="28"/>
        <v>0</v>
      </c>
      <c r="BJ479" s="19" t="s">
        <v>75</v>
      </c>
      <c r="BK479" s="132">
        <f t="shared" si="29"/>
        <v>0</v>
      </c>
      <c r="BL479" s="19" t="s">
        <v>449</v>
      </c>
      <c r="BM479" s="19" t="s">
        <v>895</v>
      </c>
    </row>
    <row r="480" spans="2:65" s="1" customFormat="1" ht="31.5" customHeight="1">
      <c r="B480" s="123"/>
      <c r="C480" s="124" t="s">
        <v>896</v>
      </c>
      <c r="D480" s="124" t="s">
        <v>143</v>
      </c>
      <c r="E480" s="125" t="s">
        <v>897</v>
      </c>
      <c r="F480" s="198" t="s">
        <v>898</v>
      </c>
      <c r="G480" s="198"/>
      <c r="H480" s="198"/>
      <c r="I480" s="198"/>
      <c r="J480" s="126" t="s">
        <v>258</v>
      </c>
      <c r="K480" s="127">
        <v>1</v>
      </c>
      <c r="L480" s="199">
        <v>0</v>
      </c>
      <c r="M480" s="199"/>
      <c r="N480" s="199">
        <f t="shared" si="20"/>
        <v>0</v>
      </c>
      <c r="O480" s="199"/>
      <c r="P480" s="199"/>
      <c r="Q480" s="199"/>
      <c r="R480" s="128"/>
      <c r="T480" s="129" t="s">
        <v>5</v>
      </c>
      <c r="U480" s="38" t="s">
        <v>35</v>
      </c>
      <c r="V480" s="130">
        <v>0</v>
      </c>
      <c r="W480" s="130">
        <f t="shared" si="21"/>
        <v>0</v>
      </c>
      <c r="X480" s="130">
        <v>0</v>
      </c>
      <c r="Y480" s="130">
        <f t="shared" si="22"/>
        <v>0</v>
      </c>
      <c r="Z480" s="130">
        <v>0</v>
      </c>
      <c r="AA480" s="131">
        <f t="shared" si="23"/>
        <v>0</v>
      </c>
      <c r="AR480" s="19" t="s">
        <v>449</v>
      </c>
      <c r="AT480" s="19" t="s">
        <v>143</v>
      </c>
      <c r="AU480" s="19" t="s">
        <v>86</v>
      </c>
      <c r="AY480" s="19" t="s">
        <v>142</v>
      </c>
      <c r="BE480" s="132">
        <f t="shared" si="24"/>
        <v>0</v>
      </c>
      <c r="BF480" s="132">
        <f t="shared" si="25"/>
        <v>0</v>
      </c>
      <c r="BG480" s="132">
        <f t="shared" si="26"/>
        <v>0</v>
      </c>
      <c r="BH480" s="132">
        <f t="shared" si="27"/>
        <v>0</v>
      </c>
      <c r="BI480" s="132">
        <f t="shared" si="28"/>
        <v>0</v>
      </c>
      <c r="BJ480" s="19" t="s">
        <v>75</v>
      </c>
      <c r="BK480" s="132">
        <f t="shared" si="29"/>
        <v>0</v>
      </c>
      <c r="BL480" s="19" t="s">
        <v>449</v>
      </c>
      <c r="BM480" s="19" t="s">
        <v>899</v>
      </c>
    </row>
    <row r="481" spans="2:65" s="1" customFormat="1" ht="31.5" customHeight="1">
      <c r="B481" s="123"/>
      <c r="C481" s="124" t="s">
        <v>900</v>
      </c>
      <c r="D481" s="124" t="s">
        <v>143</v>
      </c>
      <c r="E481" s="125" t="s">
        <v>901</v>
      </c>
      <c r="F481" s="198" t="s">
        <v>902</v>
      </c>
      <c r="G481" s="198"/>
      <c r="H481" s="198"/>
      <c r="I481" s="198"/>
      <c r="J481" s="126" t="s">
        <v>146</v>
      </c>
      <c r="K481" s="127">
        <v>6</v>
      </c>
      <c r="L481" s="199">
        <v>0</v>
      </c>
      <c r="M481" s="199"/>
      <c r="N481" s="199">
        <f t="shared" si="20"/>
        <v>0</v>
      </c>
      <c r="O481" s="199"/>
      <c r="P481" s="199"/>
      <c r="Q481" s="199"/>
      <c r="R481" s="128"/>
      <c r="T481" s="129" t="s">
        <v>5</v>
      </c>
      <c r="U481" s="38" t="s">
        <v>35</v>
      </c>
      <c r="V481" s="130">
        <v>1.496</v>
      </c>
      <c r="W481" s="130">
        <f t="shared" si="21"/>
        <v>8.9759999999999991</v>
      </c>
      <c r="X481" s="130">
        <v>3.8199999999999998E-2</v>
      </c>
      <c r="Y481" s="130">
        <f t="shared" si="22"/>
        <v>0.22919999999999999</v>
      </c>
      <c r="Z481" s="130">
        <v>0</v>
      </c>
      <c r="AA481" s="131">
        <f t="shared" si="23"/>
        <v>0</v>
      </c>
      <c r="AR481" s="19" t="s">
        <v>449</v>
      </c>
      <c r="AT481" s="19" t="s">
        <v>143</v>
      </c>
      <c r="AU481" s="19" t="s">
        <v>86</v>
      </c>
      <c r="AY481" s="19" t="s">
        <v>142</v>
      </c>
      <c r="BE481" s="132">
        <f t="shared" si="24"/>
        <v>0</v>
      </c>
      <c r="BF481" s="132">
        <f t="shared" si="25"/>
        <v>0</v>
      </c>
      <c r="BG481" s="132">
        <f t="shared" si="26"/>
        <v>0</v>
      </c>
      <c r="BH481" s="132">
        <f t="shared" si="27"/>
        <v>0</v>
      </c>
      <c r="BI481" s="132">
        <f t="shared" si="28"/>
        <v>0</v>
      </c>
      <c r="BJ481" s="19" t="s">
        <v>75</v>
      </c>
      <c r="BK481" s="132">
        <f t="shared" si="29"/>
        <v>0</v>
      </c>
      <c r="BL481" s="19" t="s">
        <v>449</v>
      </c>
      <c r="BM481" s="19" t="s">
        <v>903</v>
      </c>
    </row>
    <row r="482" spans="2:65" s="10" customFormat="1" ht="22.5" customHeight="1">
      <c r="B482" s="133"/>
      <c r="E482" s="134" t="s">
        <v>5</v>
      </c>
      <c r="F482" s="200" t="s">
        <v>904</v>
      </c>
      <c r="G482" s="201"/>
      <c r="H482" s="201"/>
      <c r="I482" s="201"/>
      <c r="K482" s="135">
        <v>6</v>
      </c>
      <c r="R482" s="136"/>
      <c r="T482" s="137"/>
      <c r="AA482" s="138"/>
      <c r="AT482" s="134" t="s">
        <v>150</v>
      </c>
      <c r="AU482" s="134" t="s">
        <v>86</v>
      </c>
      <c r="AV482" s="10" t="s">
        <v>86</v>
      </c>
      <c r="AW482" s="10" t="s">
        <v>28</v>
      </c>
      <c r="AX482" s="10" t="s">
        <v>75</v>
      </c>
      <c r="AY482" s="134" t="s">
        <v>142</v>
      </c>
    </row>
    <row r="483" spans="2:65" s="1" customFormat="1" ht="31.5" customHeight="1">
      <c r="B483" s="123"/>
      <c r="C483" s="124" t="s">
        <v>905</v>
      </c>
      <c r="D483" s="124" t="s">
        <v>143</v>
      </c>
      <c r="E483" s="125" t="s">
        <v>906</v>
      </c>
      <c r="F483" s="198" t="s">
        <v>907</v>
      </c>
      <c r="G483" s="198"/>
      <c r="H483" s="198"/>
      <c r="I483" s="198"/>
      <c r="J483" s="126" t="s">
        <v>321</v>
      </c>
      <c r="K483" s="127">
        <v>30</v>
      </c>
      <c r="L483" s="199">
        <v>0</v>
      </c>
      <c r="M483" s="199"/>
      <c r="N483" s="199">
        <f>ROUND(L483*K483,2)</f>
        <v>0</v>
      </c>
      <c r="O483" s="199"/>
      <c r="P483" s="199"/>
      <c r="Q483" s="199"/>
      <c r="R483" s="128"/>
      <c r="T483" s="129" t="s">
        <v>5</v>
      </c>
      <c r="U483" s="38" t="s">
        <v>35</v>
      </c>
      <c r="V483" s="130">
        <v>0.20499999999999999</v>
      </c>
      <c r="W483" s="130">
        <f>V483*K483</f>
        <v>6.1499999999999995</v>
      </c>
      <c r="X483" s="130">
        <v>0</v>
      </c>
      <c r="Y483" s="130">
        <f>X483*K483</f>
        <v>0</v>
      </c>
      <c r="Z483" s="130">
        <v>2E-3</v>
      </c>
      <c r="AA483" s="131">
        <f>Z483*K483</f>
        <v>0.06</v>
      </c>
      <c r="AR483" s="19" t="s">
        <v>449</v>
      </c>
      <c r="AT483" s="19" t="s">
        <v>143</v>
      </c>
      <c r="AU483" s="19" t="s">
        <v>86</v>
      </c>
      <c r="AY483" s="19" t="s">
        <v>142</v>
      </c>
      <c r="BE483" s="132">
        <f>IF(U483="základní",N483,0)</f>
        <v>0</v>
      </c>
      <c r="BF483" s="132">
        <f>IF(U483="snížená",N483,0)</f>
        <v>0</v>
      </c>
      <c r="BG483" s="132">
        <f>IF(U483="zákl. přenesená",N483,0)</f>
        <v>0</v>
      </c>
      <c r="BH483" s="132">
        <f>IF(U483="sníž. přenesená",N483,0)</f>
        <v>0</v>
      </c>
      <c r="BI483" s="132">
        <f>IF(U483="nulová",N483,0)</f>
        <v>0</v>
      </c>
      <c r="BJ483" s="19" t="s">
        <v>75</v>
      </c>
      <c r="BK483" s="132">
        <f>ROUND(L483*K483,2)</f>
        <v>0</v>
      </c>
      <c r="BL483" s="19" t="s">
        <v>449</v>
      </c>
      <c r="BM483" s="19" t="s">
        <v>908</v>
      </c>
    </row>
    <row r="484" spans="2:65" s="9" customFormat="1" ht="37.35" customHeight="1">
      <c r="B484" s="113"/>
      <c r="D484" s="114" t="s">
        <v>122</v>
      </c>
      <c r="E484" s="114"/>
      <c r="F484" s="114"/>
      <c r="G484" s="114"/>
      <c r="H484" s="114"/>
      <c r="I484" s="114"/>
      <c r="J484" s="114"/>
      <c r="K484" s="114"/>
      <c r="L484" s="114"/>
      <c r="M484" s="114"/>
      <c r="N484" s="189">
        <f>BK484</f>
        <v>0</v>
      </c>
      <c r="O484" s="190"/>
      <c r="P484" s="190"/>
      <c r="Q484" s="190"/>
      <c r="R484" s="115"/>
      <c r="T484" s="116"/>
      <c r="W484" s="117">
        <f>W485+W488+W490+W492</f>
        <v>0</v>
      </c>
      <c r="Y484" s="117">
        <f>Y485+Y488+Y490+Y492</f>
        <v>0</v>
      </c>
      <c r="AA484" s="118">
        <f>AA485+AA488+AA490+AA492</f>
        <v>0</v>
      </c>
      <c r="AR484" s="119" t="s">
        <v>165</v>
      </c>
      <c r="AT484" s="120" t="s">
        <v>69</v>
      </c>
      <c r="AU484" s="120" t="s">
        <v>70</v>
      </c>
      <c r="AY484" s="119" t="s">
        <v>142</v>
      </c>
      <c r="BK484" s="121">
        <f>BK485+BK488+BK490+BK492</f>
        <v>0</v>
      </c>
    </row>
    <row r="485" spans="2:65" s="9" customFormat="1" ht="19.899999999999999" customHeight="1">
      <c r="B485" s="113"/>
      <c r="D485" s="122" t="s">
        <v>123</v>
      </c>
      <c r="E485" s="122"/>
      <c r="F485" s="122"/>
      <c r="G485" s="122"/>
      <c r="H485" s="122"/>
      <c r="I485" s="122"/>
      <c r="J485" s="122"/>
      <c r="K485" s="122"/>
      <c r="L485" s="122"/>
      <c r="M485" s="122"/>
      <c r="N485" s="191">
        <f>BK485</f>
        <v>0</v>
      </c>
      <c r="O485" s="192"/>
      <c r="P485" s="192"/>
      <c r="Q485" s="192"/>
      <c r="R485" s="115"/>
      <c r="T485" s="116"/>
      <c r="W485" s="117">
        <f>SUM(W486:W487)</f>
        <v>0</v>
      </c>
      <c r="Y485" s="117">
        <f>SUM(Y486:Y487)</f>
        <v>0</v>
      </c>
      <c r="AA485" s="118">
        <f>SUM(AA486:AA487)</f>
        <v>0</v>
      </c>
      <c r="AR485" s="119" t="s">
        <v>165</v>
      </c>
      <c r="AT485" s="120" t="s">
        <v>69</v>
      </c>
      <c r="AU485" s="120" t="s">
        <v>75</v>
      </c>
      <c r="AY485" s="119" t="s">
        <v>142</v>
      </c>
      <c r="BK485" s="121">
        <f>SUM(BK486:BK487)</f>
        <v>0</v>
      </c>
    </row>
    <row r="486" spans="2:65" s="1" customFormat="1" ht="22.5" customHeight="1">
      <c r="B486" s="123"/>
      <c r="C486" s="124" t="s">
        <v>909</v>
      </c>
      <c r="D486" s="124" t="s">
        <v>143</v>
      </c>
      <c r="E486" s="125" t="s">
        <v>910</v>
      </c>
      <c r="F486" s="198" t="s">
        <v>911</v>
      </c>
      <c r="G486" s="198"/>
      <c r="H486" s="198"/>
      <c r="I486" s="198"/>
      <c r="J486" s="126" t="s">
        <v>890</v>
      </c>
      <c r="K486" s="127">
        <v>1</v>
      </c>
      <c r="L486" s="199">
        <v>0</v>
      </c>
      <c r="M486" s="199"/>
      <c r="N486" s="199">
        <f>ROUND(L486*K486,2)</f>
        <v>0</v>
      </c>
      <c r="O486" s="199"/>
      <c r="P486" s="199"/>
      <c r="Q486" s="199"/>
      <c r="R486" s="128"/>
      <c r="T486" s="129" t="s">
        <v>5</v>
      </c>
      <c r="U486" s="38" t="s">
        <v>35</v>
      </c>
      <c r="V486" s="130">
        <v>0</v>
      </c>
      <c r="W486" s="130">
        <f>V486*K486</f>
        <v>0</v>
      </c>
      <c r="X486" s="130">
        <v>0</v>
      </c>
      <c r="Y486" s="130">
        <f>X486*K486</f>
        <v>0</v>
      </c>
      <c r="Z486" s="130">
        <v>0</v>
      </c>
      <c r="AA486" s="131">
        <f>Z486*K486</f>
        <v>0</v>
      </c>
      <c r="AR486" s="19" t="s">
        <v>912</v>
      </c>
      <c r="AT486" s="19" t="s">
        <v>143</v>
      </c>
      <c r="AU486" s="19" t="s">
        <v>86</v>
      </c>
      <c r="AY486" s="19" t="s">
        <v>142</v>
      </c>
      <c r="BE486" s="132">
        <f>IF(U486="základní",N486,0)</f>
        <v>0</v>
      </c>
      <c r="BF486" s="132">
        <f>IF(U486="snížená",N486,0)</f>
        <v>0</v>
      </c>
      <c r="BG486" s="132">
        <f>IF(U486="zákl. přenesená",N486,0)</f>
        <v>0</v>
      </c>
      <c r="BH486" s="132">
        <f>IF(U486="sníž. přenesená",N486,0)</f>
        <v>0</v>
      </c>
      <c r="BI486" s="132">
        <f>IF(U486="nulová",N486,0)</f>
        <v>0</v>
      </c>
      <c r="BJ486" s="19" t="s">
        <v>75</v>
      </c>
      <c r="BK486" s="132">
        <f>ROUND(L486*K486,2)</f>
        <v>0</v>
      </c>
      <c r="BL486" s="19" t="s">
        <v>912</v>
      </c>
      <c r="BM486" s="19" t="s">
        <v>913</v>
      </c>
    </row>
    <row r="487" spans="2:65" s="1" customFormat="1" ht="22.5" customHeight="1">
      <c r="B487" s="123"/>
      <c r="C487" s="124" t="s">
        <v>914</v>
      </c>
      <c r="D487" s="124" t="s">
        <v>143</v>
      </c>
      <c r="E487" s="125" t="s">
        <v>915</v>
      </c>
      <c r="F487" s="198" t="s">
        <v>916</v>
      </c>
      <c r="G487" s="198"/>
      <c r="H487" s="198"/>
      <c r="I487" s="198"/>
      <c r="J487" s="126" t="s">
        <v>890</v>
      </c>
      <c r="K487" s="127">
        <v>1</v>
      </c>
      <c r="L487" s="199">
        <v>0</v>
      </c>
      <c r="M487" s="199"/>
      <c r="N487" s="199">
        <f>ROUND(L487*K487,2)</f>
        <v>0</v>
      </c>
      <c r="O487" s="199"/>
      <c r="P487" s="199"/>
      <c r="Q487" s="199"/>
      <c r="R487" s="128"/>
      <c r="T487" s="129" t="s">
        <v>5</v>
      </c>
      <c r="U487" s="38" t="s">
        <v>35</v>
      </c>
      <c r="V487" s="130">
        <v>0</v>
      </c>
      <c r="W487" s="130">
        <f>V487*K487</f>
        <v>0</v>
      </c>
      <c r="X487" s="130">
        <v>0</v>
      </c>
      <c r="Y487" s="130">
        <f>X487*K487</f>
        <v>0</v>
      </c>
      <c r="Z487" s="130">
        <v>0</v>
      </c>
      <c r="AA487" s="131">
        <f>Z487*K487</f>
        <v>0</v>
      </c>
      <c r="AR487" s="19" t="s">
        <v>912</v>
      </c>
      <c r="AT487" s="19" t="s">
        <v>143</v>
      </c>
      <c r="AU487" s="19" t="s">
        <v>86</v>
      </c>
      <c r="AY487" s="19" t="s">
        <v>142</v>
      </c>
      <c r="BE487" s="132">
        <f>IF(U487="základní",N487,0)</f>
        <v>0</v>
      </c>
      <c r="BF487" s="132">
        <f>IF(U487="snížená",N487,0)</f>
        <v>0</v>
      </c>
      <c r="BG487" s="132">
        <f>IF(U487="zákl. přenesená",N487,0)</f>
        <v>0</v>
      </c>
      <c r="BH487" s="132">
        <f>IF(U487="sníž. přenesená",N487,0)</f>
        <v>0</v>
      </c>
      <c r="BI487" s="132">
        <f>IF(U487="nulová",N487,0)</f>
        <v>0</v>
      </c>
      <c r="BJ487" s="19" t="s">
        <v>75</v>
      </c>
      <c r="BK487" s="132">
        <f>ROUND(L487*K487,2)</f>
        <v>0</v>
      </c>
      <c r="BL487" s="19" t="s">
        <v>912</v>
      </c>
      <c r="BM487" s="19" t="s">
        <v>917</v>
      </c>
    </row>
    <row r="488" spans="2:65" s="9" customFormat="1" ht="29.85" customHeight="1">
      <c r="B488" s="113"/>
      <c r="D488" s="122" t="s">
        <v>124</v>
      </c>
      <c r="E488" s="122"/>
      <c r="F488" s="122"/>
      <c r="G488" s="122"/>
      <c r="H488" s="122"/>
      <c r="I488" s="122"/>
      <c r="J488" s="122"/>
      <c r="K488" s="122"/>
      <c r="L488" s="122"/>
      <c r="M488" s="122"/>
      <c r="N488" s="193">
        <f>BK488</f>
        <v>0</v>
      </c>
      <c r="O488" s="194"/>
      <c r="P488" s="194"/>
      <c r="Q488" s="194"/>
      <c r="R488" s="115"/>
      <c r="T488" s="116"/>
      <c r="W488" s="117">
        <f>W489</f>
        <v>0</v>
      </c>
      <c r="Y488" s="117">
        <f>Y489</f>
        <v>0</v>
      </c>
      <c r="AA488" s="118">
        <f>AA489</f>
        <v>0</v>
      </c>
      <c r="AR488" s="119" t="s">
        <v>165</v>
      </c>
      <c r="AT488" s="120" t="s">
        <v>69</v>
      </c>
      <c r="AU488" s="120" t="s">
        <v>75</v>
      </c>
      <c r="AY488" s="119" t="s">
        <v>142</v>
      </c>
      <c r="BK488" s="121">
        <f>BK489</f>
        <v>0</v>
      </c>
    </row>
    <row r="489" spans="2:65" s="1" customFormat="1" ht="22.5" customHeight="1">
      <c r="B489" s="123"/>
      <c r="C489" s="124" t="s">
        <v>918</v>
      </c>
      <c r="D489" s="124" t="s">
        <v>143</v>
      </c>
      <c r="E489" s="125" t="s">
        <v>919</v>
      </c>
      <c r="F489" s="198" t="s">
        <v>920</v>
      </c>
      <c r="G489" s="198"/>
      <c r="H489" s="198"/>
      <c r="I489" s="198"/>
      <c r="J489" s="126" t="s">
        <v>890</v>
      </c>
      <c r="K489" s="127">
        <v>1</v>
      </c>
      <c r="L489" s="199">
        <v>0</v>
      </c>
      <c r="M489" s="199"/>
      <c r="N489" s="199">
        <f>ROUND(L489*K489,2)</f>
        <v>0</v>
      </c>
      <c r="O489" s="199"/>
      <c r="P489" s="199"/>
      <c r="Q489" s="199"/>
      <c r="R489" s="128"/>
      <c r="T489" s="129" t="s">
        <v>5</v>
      </c>
      <c r="U489" s="38" t="s">
        <v>35</v>
      </c>
      <c r="V489" s="130">
        <v>0</v>
      </c>
      <c r="W489" s="130">
        <f>V489*K489</f>
        <v>0</v>
      </c>
      <c r="X489" s="130">
        <v>0</v>
      </c>
      <c r="Y489" s="130">
        <f>X489*K489</f>
        <v>0</v>
      </c>
      <c r="Z489" s="130">
        <v>0</v>
      </c>
      <c r="AA489" s="131">
        <f>Z489*K489</f>
        <v>0</v>
      </c>
      <c r="AR489" s="19" t="s">
        <v>912</v>
      </c>
      <c r="AT489" s="19" t="s">
        <v>143</v>
      </c>
      <c r="AU489" s="19" t="s">
        <v>86</v>
      </c>
      <c r="AY489" s="19" t="s">
        <v>142</v>
      </c>
      <c r="BE489" s="132">
        <f>IF(U489="základní",N489,0)</f>
        <v>0</v>
      </c>
      <c r="BF489" s="132">
        <f>IF(U489="snížená",N489,0)</f>
        <v>0</v>
      </c>
      <c r="BG489" s="132">
        <f>IF(U489="zákl. přenesená",N489,0)</f>
        <v>0</v>
      </c>
      <c r="BH489" s="132">
        <f>IF(U489="sníž. přenesená",N489,0)</f>
        <v>0</v>
      </c>
      <c r="BI489" s="132">
        <f>IF(U489="nulová",N489,0)</f>
        <v>0</v>
      </c>
      <c r="BJ489" s="19" t="s">
        <v>75</v>
      </c>
      <c r="BK489" s="132">
        <f>ROUND(L489*K489,2)</f>
        <v>0</v>
      </c>
      <c r="BL489" s="19" t="s">
        <v>912</v>
      </c>
      <c r="BM489" s="19" t="s">
        <v>921</v>
      </c>
    </row>
    <row r="490" spans="2:65" s="9" customFormat="1" ht="29.85" customHeight="1">
      <c r="B490" s="113"/>
      <c r="D490" s="122" t="s">
        <v>125</v>
      </c>
      <c r="E490" s="122"/>
      <c r="F490" s="122"/>
      <c r="G490" s="122"/>
      <c r="H490" s="122"/>
      <c r="I490" s="122"/>
      <c r="J490" s="122"/>
      <c r="K490" s="122"/>
      <c r="L490" s="122"/>
      <c r="M490" s="122"/>
      <c r="N490" s="193">
        <f>BK490</f>
        <v>0</v>
      </c>
      <c r="O490" s="194"/>
      <c r="P490" s="194"/>
      <c r="Q490" s="194"/>
      <c r="R490" s="115"/>
      <c r="T490" s="116"/>
      <c r="W490" s="117">
        <f>W491</f>
        <v>0</v>
      </c>
      <c r="Y490" s="117">
        <f>Y491</f>
        <v>0</v>
      </c>
      <c r="AA490" s="118">
        <f>AA491</f>
        <v>0</v>
      </c>
      <c r="AR490" s="119" t="s">
        <v>165</v>
      </c>
      <c r="AT490" s="120" t="s">
        <v>69</v>
      </c>
      <c r="AU490" s="120" t="s">
        <v>75</v>
      </c>
      <c r="AY490" s="119" t="s">
        <v>142</v>
      </c>
      <c r="BK490" s="121">
        <f>BK491</f>
        <v>0</v>
      </c>
    </row>
    <row r="491" spans="2:65" s="1" customFormat="1" ht="22.5" customHeight="1">
      <c r="B491" s="123"/>
      <c r="C491" s="124" t="s">
        <v>922</v>
      </c>
      <c r="D491" s="124" t="s">
        <v>143</v>
      </c>
      <c r="E491" s="125" t="s">
        <v>923</v>
      </c>
      <c r="F491" s="198" t="s">
        <v>924</v>
      </c>
      <c r="G491" s="198"/>
      <c r="H491" s="198"/>
      <c r="I491" s="198"/>
      <c r="J491" s="126" t="s">
        <v>890</v>
      </c>
      <c r="K491" s="127">
        <v>1</v>
      </c>
      <c r="L491" s="199">
        <v>0</v>
      </c>
      <c r="M491" s="199"/>
      <c r="N491" s="199">
        <f>ROUND(L491*K491,2)</f>
        <v>0</v>
      </c>
      <c r="O491" s="199"/>
      <c r="P491" s="199"/>
      <c r="Q491" s="199"/>
      <c r="R491" s="128"/>
      <c r="T491" s="129" t="s">
        <v>5</v>
      </c>
      <c r="U491" s="38" t="s">
        <v>35</v>
      </c>
      <c r="V491" s="130">
        <v>0</v>
      </c>
      <c r="W491" s="130">
        <f>V491*K491</f>
        <v>0</v>
      </c>
      <c r="X491" s="130">
        <v>0</v>
      </c>
      <c r="Y491" s="130">
        <f>X491*K491</f>
        <v>0</v>
      </c>
      <c r="Z491" s="130">
        <v>0</v>
      </c>
      <c r="AA491" s="131">
        <f>Z491*K491</f>
        <v>0</v>
      </c>
      <c r="AR491" s="19" t="s">
        <v>912</v>
      </c>
      <c r="AT491" s="19" t="s">
        <v>143</v>
      </c>
      <c r="AU491" s="19" t="s">
        <v>86</v>
      </c>
      <c r="AY491" s="19" t="s">
        <v>142</v>
      </c>
      <c r="BE491" s="132">
        <f>IF(U491="základní",N491,0)</f>
        <v>0</v>
      </c>
      <c r="BF491" s="132">
        <f>IF(U491="snížená",N491,0)</f>
        <v>0</v>
      </c>
      <c r="BG491" s="132">
        <f>IF(U491="zákl. přenesená",N491,0)</f>
        <v>0</v>
      </c>
      <c r="BH491" s="132">
        <f>IF(U491="sníž. přenesená",N491,0)</f>
        <v>0</v>
      </c>
      <c r="BI491" s="132">
        <f>IF(U491="nulová",N491,0)</f>
        <v>0</v>
      </c>
      <c r="BJ491" s="19" t="s">
        <v>75</v>
      </c>
      <c r="BK491" s="132">
        <f>ROUND(L491*K491,2)</f>
        <v>0</v>
      </c>
      <c r="BL491" s="19" t="s">
        <v>912</v>
      </c>
      <c r="BM491" s="19" t="s">
        <v>925</v>
      </c>
    </row>
    <row r="492" spans="2:65" s="9" customFormat="1" ht="29.85" customHeight="1">
      <c r="B492" s="113"/>
      <c r="D492" s="122" t="s">
        <v>126</v>
      </c>
      <c r="E492" s="122"/>
      <c r="F492" s="122"/>
      <c r="G492" s="122"/>
      <c r="H492" s="122"/>
      <c r="I492" s="122"/>
      <c r="J492" s="122"/>
      <c r="K492" s="122"/>
      <c r="L492" s="122"/>
      <c r="M492" s="122"/>
      <c r="N492" s="193">
        <f>BK492</f>
        <v>0</v>
      </c>
      <c r="O492" s="194"/>
      <c r="P492" s="194"/>
      <c r="Q492" s="194"/>
      <c r="R492" s="115"/>
      <c r="T492" s="116"/>
      <c r="W492" s="117">
        <f>W493</f>
        <v>0</v>
      </c>
      <c r="Y492" s="117">
        <f>Y493</f>
        <v>0</v>
      </c>
      <c r="AA492" s="118">
        <f>AA493</f>
        <v>0</v>
      </c>
      <c r="AR492" s="119" t="s">
        <v>165</v>
      </c>
      <c r="AT492" s="120" t="s">
        <v>69</v>
      </c>
      <c r="AU492" s="120" t="s">
        <v>75</v>
      </c>
      <c r="AY492" s="119" t="s">
        <v>142</v>
      </c>
      <c r="BK492" s="121">
        <f>BK493</f>
        <v>0</v>
      </c>
    </row>
    <row r="493" spans="2:65" s="1" customFormat="1" ht="22.5" customHeight="1">
      <c r="B493" s="123"/>
      <c r="C493" s="124" t="s">
        <v>926</v>
      </c>
      <c r="D493" s="124" t="s">
        <v>143</v>
      </c>
      <c r="E493" s="125" t="s">
        <v>927</v>
      </c>
      <c r="F493" s="198" t="s">
        <v>928</v>
      </c>
      <c r="G493" s="198"/>
      <c r="H493" s="198"/>
      <c r="I493" s="198"/>
      <c r="J493" s="126" t="s">
        <v>890</v>
      </c>
      <c r="K493" s="127">
        <v>1</v>
      </c>
      <c r="L493" s="199">
        <v>0</v>
      </c>
      <c r="M493" s="199"/>
      <c r="N493" s="199">
        <f>ROUND(L493*K493,2)</f>
        <v>0</v>
      </c>
      <c r="O493" s="199"/>
      <c r="P493" s="199"/>
      <c r="Q493" s="199"/>
      <c r="R493" s="128"/>
      <c r="T493" s="129" t="s">
        <v>5</v>
      </c>
      <c r="U493" s="150" t="s">
        <v>35</v>
      </c>
      <c r="V493" s="151">
        <v>0</v>
      </c>
      <c r="W493" s="151">
        <f>V493*K493</f>
        <v>0</v>
      </c>
      <c r="X493" s="151">
        <v>0</v>
      </c>
      <c r="Y493" s="151">
        <f>X493*K493</f>
        <v>0</v>
      </c>
      <c r="Z493" s="151">
        <v>0</v>
      </c>
      <c r="AA493" s="152">
        <f>Z493*K493</f>
        <v>0</v>
      </c>
      <c r="AR493" s="19" t="s">
        <v>912</v>
      </c>
      <c r="AT493" s="19" t="s">
        <v>143</v>
      </c>
      <c r="AU493" s="19" t="s">
        <v>86</v>
      </c>
      <c r="AY493" s="19" t="s">
        <v>142</v>
      </c>
      <c r="BE493" s="132">
        <f>IF(U493="základní",N493,0)</f>
        <v>0</v>
      </c>
      <c r="BF493" s="132">
        <f>IF(U493="snížená",N493,0)</f>
        <v>0</v>
      </c>
      <c r="BG493" s="132">
        <f>IF(U493="zákl. přenesená",N493,0)</f>
        <v>0</v>
      </c>
      <c r="BH493" s="132">
        <f>IF(U493="sníž. přenesená",N493,0)</f>
        <v>0</v>
      </c>
      <c r="BI493" s="132">
        <f>IF(U493="nulová",N493,0)</f>
        <v>0</v>
      </c>
      <c r="BJ493" s="19" t="s">
        <v>75</v>
      </c>
      <c r="BK493" s="132">
        <f>ROUND(L493*K493,2)</f>
        <v>0</v>
      </c>
      <c r="BL493" s="19" t="s">
        <v>912</v>
      </c>
      <c r="BM493" s="19" t="s">
        <v>929</v>
      </c>
    </row>
    <row r="494" spans="2:65" s="1" customFormat="1" ht="6.95" customHeight="1">
      <c r="B494" s="53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5"/>
    </row>
  </sheetData>
  <mergeCells count="776">
    <mergeCell ref="C2:Q2"/>
    <mergeCell ref="C4:Q4"/>
    <mergeCell ref="F6:P6"/>
    <mergeCell ref="O8:P8"/>
    <mergeCell ref="O10:P10"/>
    <mergeCell ref="O11:P11"/>
    <mergeCell ref="O13:P13"/>
    <mergeCell ref="O14:P14"/>
    <mergeCell ref="O16:P16"/>
    <mergeCell ref="O17:P17"/>
    <mergeCell ref="O19:P19"/>
    <mergeCell ref="O20:P20"/>
    <mergeCell ref="E23:L23"/>
    <mergeCell ref="M26:P26"/>
    <mergeCell ref="M27:P27"/>
    <mergeCell ref="M29:P29"/>
    <mergeCell ref="H31:J31"/>
    <mergeCell ref="M31:P31"/>
    <mergeCell ref="H32:J32"/>
    <mergeCell ref="M32:P32"/>
    <mergeCell ref="H33:J33"/>
    <mergeCell ref="M33:P33"/>
    <mergeCell ref="H34:J34"/>
    <mergeCell ref="M34:P34"/>
    <mergeCell ref="H35:J35"/>
    <mergeCell ref="M35:P35"/>
    <mergeCell ref="L37:P37"/>
    <mergeCell ref="C76:Q76"/>
    <mergeCell ref="F78:P78"/>
    <mergeCell ref="M80:P80"/>
    <mergeCell ref="M82:Q82"/>
    <mergeCell ref="M83:Q83"/>
    <mergeCell ref="C85:G85"/>
    <mergeCell ref="N85:Q85"/>
    <mergeCell ref="N87:Q87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107:Q107"/>
    <mergeCell ref="N108:Q108"/>
    <mergeCell ref="N109:Q109"/>
    <mergeCell ref="N110:Q110"/>
    <mergeCell ref="N111:Q111"/>
    <mergeCell ref="N112:Q112"/>
    <mergeCell ref="N113:Q113"/>
    <mergeCell ref="N114:Q114"/>
    <mergeCell ref="N115:Q115"/>
    <mergeCell ref="N116:Q116"/>
    <mergeCell ref="N117:Q117"/>
    <mergeCell ref="N118:Q118"/>
    <mergeCell ref="N119:Q119"/>
    <mergeCell ref="N121:Q121"/>
    <mergeCell ref="L123:Q123"/>
    <mergeCell ref="C129:Q129"/>
    <mergeCell ref="F131:P131"/>
    <mergeCell ref="M133:P133"/>
    <mergeCell ref="M135:Q135"/>
    <mergeCell ref="M136:Q136"/>
    <mergeCell ref="F138:I138"/>
    <mergeCell ref="L138:M138"/>
    <mergeCell ref="N138:Q138"/>
    <mergeCell ref="F142:I142"/>
    <mergeCell ref="L142:M142"/>
    <mergeCell ref="N142:Q142"/>
    <mergeCell ref="F143:I143"/>
    <mergeCell ref="N139:Q139"/>
    <mergeCell ref="N140:Q140"/>
    <mergeCell ref="N141:Q141"/>
    <mergeCell ref="F144:I144"/>
    <mergeCell ref="L144:M144"/>
    <mergeCell ref="N144:Q144"/>
    <mergeCell ref="F145:I145"/>
    <mergeCell ref="F146:I146"/>
    <mergeCell ref="L146:M146"/>
    <mergeCell ref="N146:Q146"/>
    <mergeCell ref="F147:I147"/>
    <mergeCell ref="F148:I148"/>
    <mergeCell ref="L148:M148"/>
    <mergeCell ref="N148:Q148"/>
    <mergeCell ref="F149:I149"/>
    <mergeCell ref="F150:I150"/>
    <mergeCell ref="L150:M150"/>
    <mergeCell ref="N150:Q150"/>
    <mergeCell ref="F151:I151"/>
    <mergeCell ref="F152:I152"/>
    <mergeCell ref="L152:M152"/>
    <mergeCell ref="N152:Q152"/>
    <mergeCell ref="F153:I153"/>
    <mergeCell ref="F154:I154"/>
    <mergeCell ref="F155:I155"/>
    <mergeCell ref="F156:I156"/>
    <mergeCell ref="L156:M156"/>
    <mergeCell ref="N156:Q156"/>
    <mergeCell ref="F157:I157"/>
    <mergeCell ref="F158:I158"/>
    <mergeCell ref="F159:I159"/>
    <mergeCell ref="F160:I160"/>
    <mergeCell ref="L160:M160"/>
    <mergeCell ref="N160:Q160"/>
    <mergeCell ref="F161:I161"/>
    <mergeCell ref="F162:I162"/>
    <mergeCell ref="F163:I163"/>
    <mergeCell ref="F164:I164"/>
    <mergeCell ref="L164:M164"/>
    <mergeCell ref="N164:Q164"/>
    <mergeCell ref="F165:I165"/>
    <mergeCell ref="F166:I166"/>
    <mergeCell ref="F167:I167"/>
    <mergeCell ref="F168:I168"/>
    <mergeCell ref="L168:M168"/>
    <mergeCell ref="N168:Q168"/>
    <mergeCell ref="F169:I169"/>
    <mergeCell ref="F170:I170"/>
    <mergeCell ref="L170:M170"/>
    <mergeCell ref="N170:Q170"/>
    <mergeCell ref="F171:I171"/>
    <mergeCell ref="F173:I173"/>
    <mergeCell ref="L173:M173"/>
    <mergeCell ref="N173:Q173"/>
    <mergeCell ref="N172:Q172"/>
    <mergeCell ref="F174:I174"/>
    <mergeCell ref="F175:I175"/>
    <mergeCell ref="L175:M175"/>
    <mergeCell ref="N175:Q175"/>
    <mergeCell ref="F176:I176"/>
    <mergeCell ref="F177:I177"/>
    <mergeCell ref="L177:M177"/>
    <mergeCell ref="N177:Q177"/>
    <mergeCell ref="F178:I178"/>
    <mergeCell ref="F179:I179"/>
    <mergeCell ref="L179:M179"/>
    <mergeCell ref="N179:Q179"/>
    <mergeCell ref="F180:I180"/>
    <mergeCell ref="F181:I181"/>
    <mergeCell ref="L181:M181"/>
    <mergeCell ref="N181:Q181"/>
    <mergeCell ref="F182:I182"/>
    <mergeCell ref="F183:I183"/>
    <mergeCell ref="L183:M183"/>
    <mergeCell ref="N183:Q183"/>
    <mergeCell ref="F184:I184"/>
    <mergeCell ref="F185:I185"/>
    <mergeCell ref="L185:M185"/>
    <mergeCell ref="N185:Q185"/>
    <mergeCell ref="F186:I186"/>
    <mergeCell ref="F187:I187"/>
    <mergeCell ref="L187:M187"/>
    <mergeCell ref="N187:Q187"/>
    <mergeCell ref="F188:I188"/>
    <mergeCell ref="F189:I189"/>
    <mergeCell ref="L189:M189"/>
    <mergeCell ref="N189:Q189"/>
    <mergeCell ref="F190:I190"/>
    <mergeCell ref="F191:I191"/>
    <mergeCell ref="L191:M191"/>
    <mergeCell ref="N191:Q191"/>
    <mergeCell ref="F192:I192"/>
    <mergeCell ref="F194:I194"/>
    <mergeCell ref="L194:M194"/>
    <mergeCell ref="N194:Q194"/>
    <mergeCell ref="N193:Q193"/>
    <mergeCell ref="F195:I195"/>
    <mergeCell ref="F196:I196"/>
    <mergeCell ref="L196:M196"/>
    <mergeCell ref="N196:Q196"/>
    <mergeCell ref="F197:I197"/>
    <mergeCell ref="F198:I198"/>
    <mergeCell ref="L198:M198"/>
    <mergeCell ref="N198:Q198"/>
    <mergeCell ref="F199:I199"/>
    <mergeCell ref="L199:M199"/>
    <mergeCell ref="N199:Q199"/>
    <mergeCell ref="F200:I200"/>
    <mergeCell ref="F201:I201"/>
    <mergeCell ref="L201:M201"/>
    <mergeCell ref="N201:Q201"/>
    <mergeCell ref="F202:I202"/>
    <mergeCell ref="F203:I203"/>
    <mergeCell ref="L203:M203"/>
    <mergeCell ref="N203:Q203"/>
    <mergeCell ref="F204:I204"/>
    <mergeCell ref="L204:M204"/>
    <mergeCell ref="N204:Q204"/>
    <mergeCell ref="F205:I205"/>
    <mergeCell ref="F206:I206"/>
    <mergeCell ref="L206:M206"/>
    <mergeCell ref="N206:Q206"/>
    <mergeCell ref="F207:I207"/>
    <mergeCell ref="F209:I209"/>
    <mergeCell ref="L209:M209"/>
    <mergeCell ref="N209:Q209"/>
    <mergeCell ref="F210:I210"/>
    <mergeCell ref="N208:Q208"/>
    <mergeCell ref="F211:I211"/>
    <mergeCell ref="L211:M211"/>
    <mergeCell ref="N211:Q211"/>
    <mergeCell ref="F212:I212"/>
    <mergeCell ref="F213:I213"/>
    <mergeCell ref="L213:M213"/>
    <mergeCell ref="N213:Q213"/>
    <mergeCell ref="F214:I214"/>
    <mergeCell ref="F215:I215"/>
    <mergeCell ref="L215:M215"/>
    <mergeCell ref="N215:Q215"/>
    <mergeCell ref="F216:I216"/>
    <mergeCell ref="F217:I217"/>
    <mergeCell ref="F218:I218"/>
    <mergeCell ref="F221:I221"/>
    <mergeCell ref="L221:M221"/>
    <mergeCell ref="N221:Q221"/>
    <mergeCell ref="F222:I222"/>
    <mergeCell ref="F223:I223"/>
    <mergeCell ref="L223:M223"/>
    <mergeCell ref="N223:Q223"/>
    <mergeCell ref="N219:Q219"/>
    <mergeCell ref="N220:Q220"/>
    <mergeCell ref="F224:I224"/>
    <mergeCell ref="F225:I225"/>
    <mergeCell ref="L225:M225"/>
    <mergeCell ref="N225:Q225"/>
    <mergeCell ref="F226:I226"/>
    <mergeCell ref="F228:I228"/>
    <mergeCell ref="L228:M228"/>
    <mergeCell ref="N228:Q228"/>
    <mergeCell ref="F229:I229"/>
    <mergeCell ref="N227:Q227"/>
    <mergeCell ref="F231:I231"/>
    <mergeCell ref="L231:M231"/>
    <mergeCell ref="N231:Q231"/>
    <mergeCell ref="F232:I232"/>
    <mergeCell ref="L232:M232"/>
    <mergeCell ref="N232:Q232"/>
    <mergeCell ref="F233:I233"/>
    <mergeCell ref="L233:M233"/>
    <mergeCell ref="N233:Q233"/>
    <mergeCell ref="F234:I234"/>
    <mergeCell ref="L234:M234"/>
    <mergeCell ref="N234:Q234"/>
    <mergeCell ref="F236:I236"/>
    <mergeCell ref="L236:M236"/>
    <mergeCell ref="N236:Q236"/>
    <mergeCell ref="F237:I237"/>
    <mergeCell ref="F238:I238"/>
    <mergeCell ref="L238:M238"/>
    <mergeCell ref="N238:Q238"/>
    <mergeCell ref="F239:I239"/>
    <mergeCell ref="F240:I240"/>
    <mergeCell ref="L240:M240"/>
    <mergeCell ref="N240:Q240"/>
    <mergeCell ref="F241:I241"/>
    <mergeCell ref="F242:I242"/>
    <mergeCell ref="L242:M242"/>
    <mergeCell ref="N242:Q242"/>
    <mergeCell ref="F243:I243"/>
    <mergeCell ref="L243:M243"/>
    <mergeCell ref="N243:Q243"/>
    <mergeCell ref="F244:I244"/>
    <mergeCell ref="L244:M244"/>
    <mergeCell ref="N244:Q244"/>
    <mergeCell ref="F245:I245"/>
    <mergeCell ref="F246:I246"/>
    <mergeCell ref="L246:M246"/>
    <mergeCell ref="N246:Q246"/>
    <mergeCell ref="F247:I247"/>
    <mergeCell ref="F248:I248"/>
    <mergeCell ref="L248:M248"/>
    <mergeCell ref="N248:Q248"/>
    <mergeCell ref="F249:I249"/>
    <mergeCell ref="F250:I250"/>
    <mergeCell ref="L250:M250"/>
    <mergeCell ref="N250:Q250"/>
    <mergeCell ref="F251:I251"/>
    <mergeCell ref="F252:I252"/>
    <mergeCell ref="L252:M252"/>
    <mergeCell ref="N252:Q252"/>
    <mergeCell ref="F254:I254"/>
    <mergeCell ref="L254:M254"/>
    <mergeCell ref="N254:Q254"/>
    <mergeCell ref="F255:I255"/>
    <mergeCell ref="F256:I256"/>
    <mergeCell ref="F257:I257"/>
    <mergeCell ref="F258:I258"/>
    <mergeCell ref="L258:M258"/>
    <mergeCell ref="N258:Q258"/>
    <mergeCell ref="F259:I259"/>
    <mergeCell ref="F260:I260"/>
    <mergeCell ref="L260:M260"/>
    <mergeCell ref="N260:Q260"/>
    <mergeCell ref="F261:I261"/>
    <mergeCell ref="F262:I262"/>
    <mergeCell ref="L262:M262"/>
    <mergeCell ref="N262:Q262"/>
    <mergeCell ref="F263:I263"/>
    <mergeCell ref="F264:I264"/>
    <mergeCell ref="L264:M264"/>
    <mergeCell ref="N264:Q264"/>
    <mergeCell ref="F265:I265"/>
    <mergeCell ref="F267:I267"/>
    <mergeCell ref="L267:M267"/>
    <mergeCell ref="N267:Q267"/>
    <mergeCell ref="F270:I270"/>
    <mergeCell ref="L270:M270"/>
    <mergeCell ref="N270:Q270"/>
    <mergeCell ref="F271:I271"/>
    <mergeCell ref="F272:I272"/>
    <mergeCell ref="L272:M272"/>
    <mergeCell ref="N272:Q272"/>
    <mergeCell ref="F273:I273"/>
    <mergeCell ref="F274:I274"/>
    <mergeCell ref="L274:M274"/>
    <mergeCell ref="N274:Q274"/>
    <mergeCell ref="F275:I275"/>
    <mergeCell ref="F276:I276"/>
    <mergeCell ref="L276:M276"/>
    <mergeCell ref="N276:Q276"/>
    <mergeCell ref="F277:I277"/>
    <mergeCell ref="F278:I278"/>
    <mergeCell ref="L278:M278"/>
    <mergeCell ref="N278:Q278"/>
    <mergeCell ref="F279:I279"/>
    <mergeCell ref="F280:I280"/>
    <mergeCell ref="L280:M280"/>
    <mergeCell ref="N280:Q280"/>
    <mergeCell ref="F281:I281"/>
    <mergeCell ref="F282:I282"/>
    <mergeCell ref="L282:M282"/>
    <mergeCell ref="N282:Q282"/>
    <mergeCell ref="F283:I283"/>
    <mergeCell ref="F284:I284"/>
    <mergeCell ref="L284:M284"/>
    <mergeCell ref="N284:Q284"/>
    <mergeCell ref="F286:I286"/>
    <mergeCell ref="L286:M286"/>
    <mergeCell ref="N286:Q286"/>
    <mergeCell ref="F287:I287"/>
    <mergeCell ref="F288:I288"/>
    <mergeCell ref="L288:M288"/>
    <mergeCell ref="N288:Q288"/>
    <mergeCell ref="F289:I289"/>
    <mergeCell ref="F290:I290"/>
    <mergeCell ref="L290:M290"/>
    <mergeCell ref="N290:Q290"/>
    <mergeCell ref="F292:I292"/>
    <mergeCell ref="L292:M292"/>
    <mergeCell ref="N292:Q292"/>
    <mergeCell ref="F293:I293"/>
    <mergeCell ref="F294:I294"/>
    <mergeCell ref="N291:Q291"/>
    <mergeCell ref="F295:I295"/>
    <mergeCell ref="F296:I296"/>
    <mergeCell ref="F297:I297"/>
    <mergeCell ref="L297:M297"/>
    <mergeCell ref="N297:Q297"/>
    <mergeCell ref="F298:I298"/>
    <mergeCell ref="F299:I299"/>
    <mergeCell ref="F300:I300"/>
    <mergeCell ref="F301:I301"/>
    <mergeCell ref="F302:I302"/>
    <mergeCell ref="F303:I303"/>
    <mergeCell ref="L303:M303"/>
    <mergeCell ref="N303:Q303"/>
    <mergeCell ref="F304:I304"/>
    <mergeCell ref="F305:I305"/>
    <mergeCell ref="L305:M305"/>
    <mergeCell ref="N305:Q305"/>
    <mergeCell ref="F306:I306"/>
    <mergeCell ref="L306:M306"/>
    <mergeCell ref="N306:Q306"/>
    <mergeCell ref="F307:I307"/>
    <mergeCell ref="F308:I308"/>
    <mergeCell ref="F309:I309"/>
    <mergeCell ref="F310:I310"/>
    <mergeCell ref="F311:I311"/>
    <mergeCell ref="L311:M311"/>
    <mergeCell ref="N311:Q311"/>
    <mergeCell ref="F312:I312"/>
    <mergeCell ref="F313:I313"/>
    <mergeCell ref="F314:I314"/>
    <mergeCell ref="F315:I315"/>
    <mergeCell ref="F316:I316"/>
    <mergeCell ref="F317:I317"/>
    <mergeCell ref="L317:M317"/>
    <mergeCell ref="N317:Q317"/>
    <mergeCell ref="F318:I318"/>
    <mergeCell ref="F319:I319"/>
    <mergeCell ref="L319:M319"/>
    <mergeCell ref="N319:Q319"/>
    <mergeCell ref="F320:I320"/>
    <mergeCell ref="F321:I321"/>
    <mergeCell ref="L321:M321"/>
    <mergeCell ref="N321:Q321"/>
    <mergeCell ref="F322:I322"/>
    <mergeCell ref="F323:I323"/>
    <mergeCell ref="L323:M323"/>
    <mergeCell ref="N323:Q323"/>
    <mergeCell ref="F324:I324"/>
    <mergeCell ref="F325:I325"/>
    <mergeCell ref="L325:M325"/>
    <mergeCell ref="N325:Q325"/>
    <mergeCell ref="F326:I326"/>
    <mergeCell ref="F327:I327"/>
    <mergeCell ref="L327:M327"/>
    <mergeCell ref="N327:Q327"/>
    <mergeCell ref="F328:I328"/>
    <mergeCell ref="L328:M328"/>
    <mergeCell ref="N328:Q328"/>
    <mergeCell ref="F330:I330"/>
    <mergeCell ref="L330:M330"/>
    <mergeCell ref="N330:Q330"/>
    <mergeCell ref="F331:I331"/>
    <mergeCell ref="F332:I332"/>
    <mergeCell ref="L332:M332"/>
    <mergeCell ref="N332:Q332"/>
    <mergeCell ref="F333:I333"/>
    <mergeCell ref="F334:I334"/>
    <mergeCell ref="L334:M334"/>
    <mergeCell ref="N334:Q334"/>
    <mergeCell ref="F335:I335"/>
    <mergeCell ref="F336:I336"/>
    <mergeCell ref="L336:M336"/>
    <mergeCell ref="N336:Q336"/>
    <mergeCell ref="F337:I337"/>
    <mergeCell ref="F338:I338"/>
    <mergeCell ref="L338:M338"/>
    <mergeCell ref="N338:Q338"/>
    <mergeCell ref="F339:I339"/>
    <mergeCell ref="F340:I340"/>
    <mergeCell ref="L340:M340"/>
    <mergeCell ref="N340:Q340"/>
    <mergeCell ref="F341:I341"/>
    <mergeCell ref="L341:M341"/>
    <mergeCell ref="N341:Q341"/>
    <mergeCell ref="F342:I342"/>
    <mergeCell ref="L342:M342"/>
    <mergeCell ref="N342:Q342"/>
    <mergeCell ref="F343:I343"/>
    <mergeCell ref="F344:I344"/>
    <mergeCell ref="L344:M344"/>
    <mergeCell ref="N344:Q344"/>
    <mergeCell ref="F345:I345"/>
    <mergeCell ref="L345:M345"/>
    <mergeCell ref="N345:Q345"/>
    <mergeCell ref="F346:I346"/>
    <mergeCell ref="L346:M346"/>
    <mergeCell ref="N346:Q346"/>
    <mergeCell ref="F347:I347"/>
    <mergeCell ref="L347:M347"/>
    <mergeCell ref="N347:Q347"/>
    <mergeCell ref="F348:I348"/>
    <mergeCell ref="L348:M348"/>
    <mergeCell ref="N348:Q348"/>
    <mergeCell ref="F349:I349"/>
    <mergeCell ref="L349:M349"/>
    <mergeCell ref="N349:Q349"/>
    <mergeCell ref="F350:I350"/>
    <mergeCell ref="L350:M350"/>
    <mergeCell ref="N350:Q350"/>
    <mergeCell ref="F351:I351"/>
    <mergeCell ref="L351:M351"/>
    <mergeCell ref="N351:Q351"/>
    <mergeCell ref="F352:I352"/>
    <mergeCell ref="L352:M352"/>
    <mergeCell ref="N352:Q352"/>
    <mergeCell ref="F353:I353"/>
    <mergeCell ref="L353:M353"/>
    <mergeCell ref="N353:Q353"/>
    <mergeCell ref="F354:I354"/>
    <mergeCell ref="L354:M354"/>
    <mergeCell ref="N354:Q354"/>
    <mergeCell ref="F355:I355"/>
    <mergeCell ref="L355:M355"/>
    <mergeCell ref="N355:Q355"/>
    <mergeCell ref="F357:I357"/>
    <mergeCell ref="L357:M357"/>
    <mergeCell ref="N357:Q357"/>
    <mergeCell ref="F358:I358"/>
    <mergeCell ref="F359:I359"/>
    <mergeCell ref="L359:M359"/>
    <mergeCell ref="N359:Q359"/>
    <mergeCell ref="F360:I360"/>
    <mergeCell ref="F361:I361"/>
    <mergeCell ref="L361:M361"/>
    <mergeCell ref="N361:Q361"/>
    <mergeCell ref="F362:I362"/>
    <mergeCell ref="F363:I363"/>
    <mergeCell ref="L363:M363"/>
    <mergeCell ref="N363:Q363"/>
    <mergeCell ref="F364:I364"/>
    <mergeCell ref="L364:M364"/>
    <mergeCell ref="N364:Q364"/>
    <mergeCell ref="F365:I365"/>
    <mergeCell ref="L365:M365"/>
    <mergeCell ref="N365:Q365"/>
    <mergeCell ref="F366:I366"/>
    <mergeCell ref="L366:M366"/>
    <mergeCell ref="N366:Q366"/>
    <mergeCell ref="F367:I367"/>
    <mergeCell ref="L367:M367"/>
    <mergeCell ref="N367:Q367"/>
    <mergeCell ref="F368:I368"/>
    <mergeCell ref="F369:I369"/>
    <mergeCell ref="L369:M369"/>
    <mergeCell ref="N369:Q369"/>
    <mergeCell ref="F370:I370"/>
    <mergeCell ref="L370:M370"/>
    <mergeCell ref="N370:Q370"/>
    <mergeCell ref="F371:I371"/>
    <mergeCell ref="F372:I372"/>
    <mergeCell ref="L372:M372"/>
    <mergeCell ref="N372:Q372"/>
    <mergeCell ref="F373:I373"/>
    <mergeCell ref="F374:I374"/>
    <mergeCell ref="L374:M374"/>
    <mergeCell ref="N374:Q374"/>
    <mergeCell ref="F375:I375"/>
    <mergeCell ref="L375:M375"/>
    <mergeCell ref="N375:Q375"/>
    <mergeCell ref="F376:I376"/>
    <mergeCell ref="L376:M376"/>
    <mergeCell ref="N376:Q376"/>
    <mergeCell ref="F377:I377"/>
    <mergeCell ref="F378:I378"/>
    <mergeCell ref="L378:M378"/>
    <mergeCell ref="N378:Q378"/>
    <mergeCell ref="F379:I379"/>
    <mergeCell ref="F380:I380"/>
    <mergeCell ref="L380:M380"/>
    <mergeCell ref="N380:Q380"/>
    <mergeCell ref="F381:I381"/>
    <mergeCell ref="F382:I382"/>
    <mergeCell ref="L382:M382"/>
    <mergeCell ref="N382:Q382"/>
    <mergeCell ref="F383:I383"/>
    <mergeCell ref="F384:I384"/>
    <mergeCell ref="L384:M384"/>
    <mergeCell ref="N384:Q384"/>
    <mergeCell ref="F386:I386"/>
    <mergeCell ref="L386:M386"/>
    <mergeCell ref="N386:Q386"/>
    <mergeCell ref="F387:I387"/>
    <mergeCell ref="F388:I388"/>
    <mergeCell ref="L388:M388"/>
    <mergeCell ref="N388:Q388"/>
    <mergeCell ref="F389:I389"/>
    <mergeCell ref="L389:M389"/>
    <mergeCell ref="N389:Q389"/>
    <mergeCell ref="F390:I390"/>
    <mergeCell ref="L390:M390"/>
    <mergeCell ref="N390:Q390"/>
    <mergeCell ref="F391:I391"/>
    <mergeCell ref="F392:I392"/>
    <mergeCell ref="L392:M392"/>
    <mergeCell ref="N392:Q392"/>
    <mergeCell ref="F393:I393"/>
    <mergeCell ref="F394:I394"/>
    <mergeCell ref="L394:M394"/>
    <mergeCell ref="N394:Q394"/>
    <mergeCell ref="F395:I395"/>
    <mergeCell ref="F396:I396"/>
    <mergeCell ref="L396:M396"/>
    <mergeCell ref="N396:Q396"/>
    <mergeCell ref="F397:I397"/>
    <mergeCell ref="L397:M397"/>
    <mergeCell ref="N397:Q397"/>
    <mergeCell ref="F399:I399"/>
    <mergeCell ref="L399:M399"/>
    <mergeCell ref="N399:Q399"/>
    <mergeCell ref="F400:I400"/>
    <mergeCell ref="F401:I401"/>
    <mergeCell ref="F402:I402"/>
    <mergeCell ref="F403:I403"/>
    <mergeCell ref="F404:I404"/>
    <mergeCell ref="L404:M404"/>
    <mergeCell ref="N404:Q404"/>
    <mergeCell ref="F405:I405"/>
    <mergeCell ref="F406:I406"/>
    <mergeCell ref="L406:M406"/>
    <mergeCell ref="N406:Q406"/>
    <mergeCell ref="F407:I407"/>
    <mergeCell ref="F408:I408"/>
    <mergeCell ref="L408:M408"/>
    <mergeCell ref="N408:Q408"/>
    <mergeCell ref="F409:I409"/>
    <mergeCell ref="F411:I411"/>
    <mergeCell ref="L411:M411"/>
    <mergeCell ref="N411:Q411"/>
    <mergeCell ref="F412:I412"/>
    <mergeCell ref="F413:I413"/>
    <mergeCell ref="L413:M413"/>
    <mergeCell ref="N413:Q413"/>
    <mergeCell ref="F414:I414"/>
    <mergeCell ref="F415:I415"/>
    <mergeCell ref="L415:M415"/>
    <mergeCell ref="N415:Q415"/>
    <mergeCell ref="F416:I416"/>
    <mergeCell ref="F417:I417"/>
    <mergeCell ref="L417:M417"/>
    <mergeCell ref="N417:Q417"/>
    <mergeCell ref="F418:I418"/>
    <mergeCell ref="F419:I419"/>
    <mergeCell ref="L419:M419"/>
    <mergeCell ref="N419:Q419"/>
    <mergeCell ref="F420:I420"/>
    <mergeCell ref="F421:I421"/>
    <mergeCell ref="L421:M421"/>
    <mergeCell ref="N421:Q421"/>
    <mergeCell ref="F422:I422"/>
    <mergeCell ref="F423:I423"/>
    <mergeCell ref="L423:M423"/>
    <mergeCell ref="N423:Q423"/>
    <mergeCell ref="F424:I424"/>
    <mergeCell ref="F425:I425"/>
    <mergeCell ref="L425:M425"/>
    <mergeCell ref="N425:Q425"/>
    <mergeCell ref="F426:I426"/>
    <mergeCell ref="L426:M426"/>
    <mergeCell ref="N426:Q426"/>
    <mergeCell ref="F427:I427"/>
    <mergeCell ref="F428:I428"/>
    <mergeCell ref="L428:M428"/>
    <mergeCell ref="N428:Q428"/>
    <mergeCell ref="F430:I430"/>
    <mergeCell ref="L430:M430"/>
    <mergeCell ref="N430:Q430"/>
    <mergeCell ref="F431:I431"/>
    <mergeCell ref="F432:I432"/>
    <mergeCell ref="F433:I433"/>
    <mergeCell ref="F434:I434"/>
    <mergeCell ref="F435:I435"/>
    <mergeCell ref="F436:I436"/>
    <mergeCell ref="L436:M436"/>
    <mergeCell ref="N436:Q436"/>
    <mergeCell ref="F437:I437"/>
    <mergeCell ref="F438:I438"/>
    <mergeCell ref="F439:I439"/>
    <mergeCell ref="F440:I440"/>
    <mergeCell ref="F441:I441"/>
    <mergeCell ref="L441:M441"/>
    <mergeCell ref="N441:Q441"/>
    <mergeCell ref="F442:I442"/>
    <mergeCell ref="F443:I443"/>
    <mergeCell ref="F444:I444"/>
    <mergeCell ref="F445:I445"/>
    <mergeCell ref="F446:I446"/>
    <mergeCell ref="L446:M446"/>
    <mergeCell ref="N446:Q446"/>
    <mergeCell ref="F447:I447"/>
    <mergeCell ref="F448:I448"/>
    <mergeCell ref="F449:I449"/>
    <mergeCell ref="F450:I450"/>
    <mergeCell ref="F452:I452"/>
    <mergeCell ref="L452:M452"/>
    <mergeCell ref="N452:Q452"/>
    <mergeCell ref="F453:I453"/>
    <mergeCell ref="F454:I454"/>
    <mergeCell ref="F455:I455"/>
    <mergeCell ref="F456:I456"/>
    <mergeCell ref="L456:M456"/>
    <mergeCell ref="N456:Q456"/>
    <mergeCell ref="F457:I457"/>
    <mergeCell ref="F458:I458"/>
    <mergeCell ref="F459:I459"/>
    <mergeCell ref="F462:I462"/>
    <mergeCell ref="L462:M462"/>
    <mergeCell ref="N462:Q462"/>
    <mergeCell ref="F463:I463"/>
    <mergeCell ref="L463:M463"/>
    <mergeCell ref="N463:Q463"/>
    <mergeCell ref="F464:I464"/>
    <mergeCell ref="L464:M464"/>
    <mergeCell ref="N464:Q464"/>
    <mergeCell ref="F466:I466"/>
    <mergeCell ref="L466:M466"/>
    <mergeCell ref="N466:Q466"/>
    <mergeCell ref="F467:I467"/>
    <mergeCell ref="L467:M467"/>
    <mergeCell ref="N467:Q467"/>
    <mergeCell ref="F468:I468"/>
    <mergeCell ref="L468:M468"/>
    <mergeCell ref="N468:Q468"/>
    <mergeCell ref="F469:I469"/>
    <mergeCell ref="L469:M469"/>
    <mergeCell ref="N469:Q469"/>
    <mergeCell ref="F470:I470"/>
    <mergeCell ref="L470:M470"/>
    <mergeCell ref="N470:Q470"/>
    <mergeCell ref="F471:I471"/>
    <mergeCell ref="L471:M471"/>
    <mergeCell ref="N471:Q471"/>
    <mergeCell ref="F472:I472"/>
    <mergeCell ref="L472:M472"/>
    <mergeCell ref="N472:Q472"/>
    <mergeCell ref="F473:I473"/>
    <mergeCell ref="L473:M473"/>
    <mergeCell ref="N473:Q473"/>
    <mergeCell ref="F474:I474"/>
    <mergeCell ref="L474:M474"/>
    <mergeCell ref="N474:Q474"/>
    <mergeCell ref="F479:I479"/>
    <mergeCell ref="L479:M479"/>
    <mergeCell ref="N479:Q479"/>
    <mergeCell ref="N475:Q475"/>
    <mergeCell ref="F480:I480"/>
    <mergeCell ref="L480:M480"/>
    <mergeCell ref="N480:Q480"/>
    <mergeCell ref="F481:I481"/>
    <mergeCell ref="L481:M481"/>
    <mergeCell ref="N481:Q481"/>
    <mergeCell ref="F476:I476"/>
    <mergeCell ref="L476:M476"/>
    <mergeCell ref="N476:Q476"/>
    <mergeCell ref="F477:I477"/>
    <mergeCell ref="L477:M477"/>
    <mergeCell ref="N477:Q477"/>
    <mergeCell ref="F478:I478"/>
    <mergeCell ref="L478:M478"/>
    <mergeCell ref="N478:Q478"/>
    <mergeCell ref="F482:I482"/>
    <mergeCell ref="F483:I483"/>
    <mergeCell ref="L483:M483"/>
    <mergeCell ref="N483:Q483"/>
    <mergeCell ref="F486:I486"/>
    <mergeCell ref="L486:M486"/>
    <mergeCell ref="N486:Q486"/>
    <mergeCell ref="F487:I487"/>
    <mergeCell ref="L487:M487"/>
    <mergeCell ref="N487:Q487"/>
    <mergeCell ref="F489:I489"/>
    <mergeCell ref="L489:M489"/>
    <mergeCell ref="N489:Q489"/>
    <mergeCell ref="F491:I491"/>
    <mergeCell ref="L491:M491"/>
    <mergeCell ref="N491:Q491"/>
    <mergeCell ref="F493:I493"/>
    <mergeCell ref="L493:M493"/>
    <mergeCell ref="N493:Q493"/>
    <mergeCell ref="N484:Q484"/>
    <mergeCell ref="N485:Q485"/>
    <mergeCell ref="N488:Q488"/>
    <mergeCell ref="N490:Q490"/>
    <mergeCell ref="N492:Q492"/>
    <mergeCell ref="H1:K1"/>
    <mergeCell ref="S2:AC2"/>
    <mergeCell ref="N356:Q356"/>
    <mergeCell ref="N385:Q385"/>
    <mergeCell ref="N398:Q398"/>
    <mergeCell ref="N410:Q410"/>
    <mergeCell ref="N429:Q429"/>
    <mergeCell ref="N451:Q451"/>
    <mergeCell ref="N460:Q460"/>
    <mergeCell ref="N461:Q461"/>
    <mergeCell ref="N465:Q465"/>
    <mergeCell ref="N230:Q230"/>
    <mergeCell ref="N235:Q235"/>
    <mergeCell ref="N253:Q253"/>
    <mergeCell ref="N266:Q266"/>
    <mergeCell ref="N268:Q268"/>
    <mergeCell ref="N269:Q269"/>
    <mergeCell ref="N285:Q285"/>
    <mergeCell ref="N329:Q329"/>
  </mergeCells>
  <hyperlinks>
    <hyperlink ref="F1:G1" location="C2" display="1) Krycí list rozpočtu"/>
    <hyperlink ref="H1:K1" location="C85" display="2) Rekapitulace rozpočtu"/>
    <hyperlink ref="L1" location="C138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2022041 - Zastřešení tera...</vt:lpstr>
      <vt:lpstr>'2022041 - Zastřešení tera...'!Názvy_tisku</vt:lpstr>
      <vt:lpstr>'Rekapitulace stavby'!Názvy_tisku</vt:lpstr>
      <vt:lpstr>'2022041 - Zastřešení tera...'!Oblast_tisku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DESKTOP-FDREAUS\Kurka</dc:creator>
  <cp:lastModifiedBy>kreckov</cp:lastModifiedBy>
  <dcterms:created xsi:type="dcterms:W3CDTF">2022-10-13T11:01:28Z</dcterms:created>
  <dcterms:modified xsi:type="dcterms:W3CDTF">2022-11-15T05:53:47Z</dcterms:modified>
</cp:coreProperties>
</file>