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ntsvr2\tntdata2\MMR\Podpora revitalizace území 2020\Brownfieldy\Křečkov\VŘ\"/>
    </mc:Choice>
  </mc:AlternateContent>
  <bookViews>
    <workbookView xWindow="0" yWindow="0" windowWidth="18825" windowHeight="10395"/>
  </bookViews>
  <sheets>
    <sheet name="Rekapitulace stavby" sheetId="1" r:id="rId1"/>
    <sheet name="2020-073_2 - Stavební úpr..." sheetId="2" r:id="rId2"/>
  </sheets>
  <definedNames>
    <definedName name="_xlnm._FilterDatabase" localSheetId="1" hidden="1">'2020-073_2 - Stavební úpr...'!$C$151:$K$454</definedName>
    <definedName name="_xlnm.Print_Titles" localSheetId="1">'2020-073_2 - Stavební úpr...'!$151:$151</definedName>
    <definedName name="_xlnm.Print_Titles" localSheetId="0">'Rekapitulace stavby'!$92:$92</definedName>
    <definedName name="_xlnm.Print_Area" localSheetId="1">'2020-073_2 - Stavební úpr...'!$C$4:$J$76,'2020-073_2 - Stavební úpr...'!$C$82:$J$135,'2020-073_2 - Stavební úpr...'!$C$141:$J$454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T246" i="2" s="1"/>
  <c r="R247" i="2"/>
  <c r="R246" i="2"/>
  <c r="P247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J149" i="2"/>
  <c r="J148" i="2"/>
  <c r="F148" i="2"/>
  <c r="F146" i="2"/>
  <c r="E144" i="2"/>
  <c r="BI133" i="2"/>
  <c r="BH133" i="2"/>
  <c r="BG133" i="2"/>
  <c r="BF133" i="2"/>
  <c r="BI132" i="2"/>
  <c r="BH132" i="2"/>
  <c r="BG132" i="2"/>
  <c r="BF132" i="2"/>
  <c r="BE132" i="2"/>
  <c r="BI131" i="2"/>
  <c r="BH131" i="2"/>
  <c r="BG131" i="2"/>
  <c r="BF131" i="2"/>
  <c r="BE131" i="2"/>
  <c r="BI130" i="2"/>
  <c r="BH130" i="2"/>
  <c r="BG130" i="2"/>
  <c r="BF130" i="2"/>
  <c r="BE130" i="2"/>
  <c r="BI129" i="2"/>
  <c r="BH129" i="2"/>
  <c r="BG129" i="2"/>
  <c r="BF129" i="2"/>
  <c r="BE129" i="2"/>
  <c r="BI128" i="2"/>
  <c r="BH128" i="2"/>
  <c r="BG128" i="2"/>
  <c r="BF128" i="2"/>
  <c r="BE128" i="2"/>
  <c r="J90" i="2"/>
  <c r="J89" i="2"/>
  <c r="F89" i="2"/>
  <c r="F87" i="2"/>
  <c r="E85" i="2"/>
  <c r="J16" i="2"/>
  <c r="E16" i="2"/>
  <c r="F149" i="2" s="1"/>
  <c r="J15" i="2"/>
  <c r="J10" i="2"/>
  <c r="J146" i="2" s="1"/>
  <c r="L90" i="1"/>
  <c r="AM90" i="1"/>
  <c r="AM89" i="1"/>
  <c r="L89" i="1"/>
  <c r="AM87" i="1"/>
  <c r="L87" i="1"/>
  <c r="L85" i="1"/>
  <c r="L84" i="1"/>
  <c r="BK450" i="2"/>
  <c r="BK449" i="2"/>
  <c r="BK446" i="2"/>
  <c r="J445" i="2"/>
  <c r="BK444" i="2"/>
  <c r="J443" i="2"/>
  <c r="J442" i="2"/>
  <c r="BK439" i="2"/>
  <c r="BK437" i="2"/>
  <c r="BK436" i="2"/>
  <c r="BK435" i="2"/>
  <c r="BK434" i="2"/>
  <c r="J433" i="2"/>
  <c r="J431" i="2"/>
  <c r="BK430" i="2"/>
  <c r="BK428" i="2"/>
  <c r="J427" i="2"/>
  <c r="J424" i="2"/>
  <c r="BK422" i="2"/>
  <c r="J421" i="2"/>
  <c r="J419" i="2"/>
  <c r="BK415" i="2"/>
  <c r="BK414" i="2"/>
  <c r="BK412" i="2"/>
  <c r="J410" i="2"/>
  <c r="J406" i="2"/>
  <c r="J402" i="2"/>
  <c r="J401" i="2"/>
  <c r="BK399" i="2"/>
  <c r="J393" i="2"/>
  <c r="J392" i="2"/>
  <c r="J390" i="2"/>
  <c r="BK387" i="2"/>
  <c r="J386" i="2"/>
  <c r="BK385" i="2"/>
  <c r="BK381" i="2"/>
  <c r="J378" i="2"/>
  <c r="BK377" i="2"/>
  <c r="J364" i="2"/>
  <c r="BK362" i="2"/>
  <c r="BK358" i="2"/>
  <c r="BK357" i="2"/>
  <c r="J356" i="2"/>
  <c r="BK355" i="2"/>
  <c r="J353" i="2"/>
  <c r="J350" i="2"/>
  <c r="BK349" i="2"/>
  <c r="J348" i="2"/>
  <c r="J347" i="2"/>
  <c r="BK346" i="2"/>
  <c r="J343" i="2"/>
  <c r="BK337" i="2"/>
  <c r="BK334" i="2"/>
  <c r="J331" i="2"/>
  <c r="J330" i="2"/>
  <c r="BK329" i="2"/>
  <c r="J328" i="2"/>
  <c r="J326" i="2"/>
  <c r="J325" i="2"/>
  <c r="J324" i="2"/>
  <c r="BK320" i="2"/>
  <c r="J317" i="2"/>
  <c r="J316" i="2"/>
  <c r="J315" i="2"/>
  <c r="J307" i="2"/>
  <c r="J304" i="2"/>
  <c r="BK303" i="2"/>
  <c r="J301" i="2"/>
  <c r="J299" i="2"/>
  <c r="BK294" i="2"/>
  <c r="BK293" i="2"/>
  <c r="BK287" i="2"/>
  <c r="J285" i="2"/>
  <c r="J283" i="2"/>
  <c r="BK281" i="2"/>
  <c r="BK280" i="2"/>
  <c r="J277" i="2"/>
  <c r="J276" i="2"/>
  <c r="BK275" i="2"/>
  <c r="J274" i="2"/>
  <c r="J272" i="2"/>
  <c r="BK271" i="2"/>
  <c r="J270" i="2"/>
  <c r="BK268" i="2"/>
  <c r="BK266" i="2"/>
  <c r="J265" i="2"/>
  <c r="BK261" i="2"/>
  <c r="BK254" i="2"/>
  <c r="J252" i="2"/>
  <c r="BK251" i="2"/>
  <c r="J250" i="2"/>
  <c r="BK243" i="2"/>
  <c r="BK242" i="2"/>
  <c r="J242" i="2"/>
  <c r="BK239" i="2"/>
  <c r="BK236" i="2"/>
  <c r="BK233" i="2"/>
  <c r="BK232" i="2"/>
  <c r="BK228" i="2"/>
  <c r="J222" i="2"/>
  <c r="BK220" i="2"/>
  <c r="BK219" i="2"/>
  <c r="J218" i="2"/>
  <c r="J217" i="2"/>
  <c r="BK216" i="2"/>
  <c r="BK215" i="2"/>
  <c r="J213" i="2"/>
  <c r="BK211" i="2"/>
  <c r="BK208" i="2"/>
  <c r="BK207" i="2"/>
  <c r="BK206" i="2"/>
  <c r="BK204" i="2"/>
  <c r="BK203" i="2"/>
  <c r="J199" i="2"/>
  <c r="BK198" i="2"/>
  <c r="J197" i="2"/>
  <c r="BK196" i="2"/>
  <c r="BK195" i="2"/>
  <c r="BK194" i="2"/>
  <c r="J191" i="2"/>
  <c r="J189" i="2"/>
  <c r="J187" i="2"/>
  <c r="J184" i="2"/>
  <c r="J182" i="2"/>
  <c r="J180" i="2"/>
  <c r="BK179" i="2"/>
  <c r="BK178" i="2"/>
  <c r="J175" i="2"/>
  <c r="J174" i="2"/>
  <c r="J173" i="2"/>
  <c r="BK172" i="2"/>
  <c r="BK171" i="2"/>
  <c r="BK168" i="2"/>
  <c r="J167" i="2"/>
  <c r="J163" i="2"/>
  <c r="BK155" i="2"/>
  <c r="J454" i="2"/>
  <c r="BK453" i="2"/>
  <c r="J448" i="2"/>
  <c r="BK447" i="2"/>
  <c r="BK445" i="2"/>
  <c r="J444" i="2"/>
  <c r="BK443" i="2"/>
  <c r="BK442" i="2"/>
  <c r="J437" i="2"/>
  <c r="BK432" i="2"/>
  <c r="BK431" i="2"/>
  <c r="J430" i="2"/>
  <c r="J428" i="2"/>
  <c r="BK426" i="2"/>
  <c r="BK425" i="2"/>
  <c r="J422" i="2"/>
  <c r="BK420" i="2"/>
  <c r="J418" i="2"/>
  <c r="J415" i="2"/>
  <c r="BK413" i="2"/>
  <c r="BK411" i="2"/>
  <c r="BK410" i="2"/>
  <c r="J407" i="2"/>
  <c r="J404" i="2"/>
  <c r="BK403" i="2"/>
  <c r="BK397" i="2"/>
  <c r="BK396" i="2"/>
  <c r="BK395" i="2"/>
  <c r="J384" i="2"/>
  <c r="BK383" i="2"/>
  <c r="J382" i="2"/>
  <c r="BK378" i="2"/>
  <c r="BK376" i="2"/>
  <c r="J374" i="2"/>
  <c r="J372" i="2"/>
  <c r="J371" i="2"/>
  <c r="J368" i="2"/>
  <c r="J367" i="2"/>
  <c r="BK366" i="2"/>
  <c r="BK365" i="2"/>
  <c r="BK360" i="2"/>
  <c r="BK359" i="2"/>
  <c r="J357" i="2"/>
  <c r="J355" i="2"/>
  <c r="BK354" i="2"/>
  <c r="BK353" i="2"/>
  <c r="BK352" i="2"/>
  <c r="BK351" i="2"/>
  <c r="J349" i="2"/>
  <c r="BK348" i="2"/>
  <c r="BK339" i="2"/>
  <c r="BK336" i="2"/>
  <c r="BK335" i="2"/>
  <c r="BK333" i="2"/>
  <c r="BK330" i="2"/>
  <c r="BK327" i="2"/>
  <c r="BK326" i="2"/>
  <c r="BK323" i="2"/>
  <c r="BK322" i="2"/>
  <c r="J319" i="2"/>
  <c r="BK316" i="2"/>
  <c r="BK315" i="2"/>
  <c r="J314" i="2"/>
  <c r="BK310" i="2"/>
  <c r="BK309" i="2"/>
  <c r="BK307" i="2"/>
  <c r="BK301" i="2"/>
  <c r="J300" i="2"/>
  <c r="BK298" i="2"/>
  <c r="J297" i="2"/>
  <c r="J296" i="2"/>
  <c r="J295" i="2"/>
  <c r="J292" i="2"/>
  <c r="BK290" i="2"/>
  <c r="BK289" i="2"/>
  <c r="J287" i="2"/>
  <c r="J279" i="2"/>
  <c r="BK270" i="2"/>
  <c r="BK269" i="2"/>
  <c r="J268" i="2"/>
  <c r="J264" i="2"/>
  <c r="J261" i="2"/>
  <c r="J260" i="2"/>
  <c r="J259" i="2"/>
  <c r="BK257" i="2"/>
  <c r="BK255" i="2"/>
  <c r="BK253" i="2"/>
  <c r="BK252" i="2"/>
  <c r="J251" i="2"/>
  <c r="BK250" i="2"/>
  <c r="J247" i="2"/>
  <c r="J245" i="2"/>
  <c r="BK240" i="2"/>
  <c r="J239" i="2"/>
  <c r="J238" i="2"/>
  <c r="J236" i="2"/>
  <c r="BK234" i="2"/>
  <c r="J233" i="2"/>
  <c r="J232" i="2"/>
  <c r="J231" i="2"/>
  <c r="BK225" i="2"/>
  <c r="J224" i="2"/>
  <c r="J221" i="2"/>
  <c r="BK218" i="2"/>
  <c r="BK212" i="2"/>
  <c r="J211" i="2"/>
  <c r="BK210" i="2"/>
  <c r="J208" i="2"/>
  <c r="J207" i="2"/>
  <c r="J206" i="2"/>
  <c r="J204" i="2"/>
  <c r="BK202" i="2"/>
  <c r="J201" i="2"/>
  <c r="BK199" i="2"/>
  <c r="BK197" i="2"/>
  <c r="J196" i="2"/>
  <c r="J193" i="2"/>
  <c r="J192" i="2"/>
  <c r="BK190" i="2"/>
  <c r="J185" i="2"/>
  <c r="J183" i="2"/>
  <c r="BK182" i="2"/>
  <c r="BK180" i="2"/>
  <c r="J179" i="2"/>
  <c r="J177" i="2"/>
  <c r="BK175" i="2"/>
  <c r="J171" i="2"/>
  <c r="J168" i="2"/>
  <c r="J165" i="2"/>
  <c r="J164" i="2"/>
  <c r="BK163" i="2"/>
  <c r="BK162" i="2"/>
  <c r="J160" i="2"/>
  <c r="BK159" i="2"/>
  <c r="BK157" i="2"/>
  <c r="BK452" i="2"/>
  <c r="J450" i="2"/>
  <c r="BK448" i="2"/>
  <c r="BK441" i="2"/>
  <c r="J440" i="2"/>
  <c r="J439" i="2"/>
  <c r="J435" i="2"/>
  <c r="J434" i="2"/>
  <c r="BK433" i="2"/>
  <c r="J432" i="2"/>
  <c r="BK427" i="2"/>
  <c r="J426" i="2"/>
  <c r="J425" i="2"/>
  <c r="BK424" i="2"/>
  <c r="J423" i="2"/>
  <c r="BK421" i="2"/>
  <c r="BK419" i="2"/>
  <c r="J417" i="2"/>
  <c r="J413" i="2"/>
  <c r="J412" i="2"/>
  <c r="J409" i="2"/>
  <c r="BK407" i="2"/>
  <c r="BK406" i="2"/>
  <c r="BK405" i="2"/>
  <c r="J403" i="2"/>
  <c r="J400" i="2"/>
  <c r="BK398" i="2"/>
  <c r="J397" i="2"/>
  <c r="J396" i="2"/>
  <c r="J395" i="2"/>
  <c r="J394" i="2"/>
  <c r="BK393" i="2"/>
  <c r="BK392" i="2"/>
  <c r="BK390" i="2"/>
  <c r="BK389" i="2"/>
  <c r="J388" i="2"/>
  <c r="J387" i="2"/>
  <c r="BK386" i="2"/>
  <c r="J385" i="2"/>
  <c r="J379" i="2"/>
  <c r="J376" i="2"/>
  <c r="BK374" i="2"/>
  <c r="J373" i="2"/>
  <c r="BK371" i="2"/>
  <c r="J369" i="2"/>
  <c r="J365" i="2"/>
  <c r="BK364" i="2"/>
  <c r="BK363" i="2"/>
  <c r="J362" i="2"/>
  <c r="BK356" i="2"/>
  <c r="J354" i="2"/>
  <c r="J352" i="2"/>
  <c r="BK350" i="2"/>
  <c r="BK345" i="2"/>
  <c r="BK343" i="2"/>
  <c r="J340" i="2"/>
  <c r="J339" i="2"/>
  <c r="J338" i="2"/>
  <c r="J336" i="2"/>
  <c r="BK332" i="2"/>
  <c r="J327" i="2"/>
  <c r="J323" i="2"/>
  <c r="J321" i="2"/>
  <c r="J320" i="2"/>
  <c r="BK314" i="2"/>
  <c r="J313" i="2"/>
  <c r="J311" i="2"/>
  <c r="J310" i="2"/>
  <c r="BK308" i="2"/>
  <c r="BK305" i="2"/>
  <c r="BK300" i="2"/>
  <c r="BK299" i="2"/>
  <c r="J298" i="2"/>
  <c r="BK297" i="2"/>
  <c r="BK295" i="2"/>
  <c r="J293" i="2"/>
  <c r="BK292" i="2"/>
  <c r="J291" i="2"/>
  <c r="BK286" i="2"/>
  <c r="BK285" i="2"/>
  <c r="J284" i="2"/>
  <c r="BK283" i="2"/>
  <c r="J282" i="2"/>
  <c r="J280" i="2"/>
  <c r="BK279" i="2"/>
  <c r="J278" i="2"/>
  <c r="BK277" i="2"/>
  <c r="BK276" i="2"/>
  <c r="J275" i="2"/>
  <c r="J271" i="2"/>
  <c r="J269" i="2"/>
  <c r="J267" i="2"/>
  <c r="BK265" i="2"/>
  <c r="BK264" i="2"/>
  <c r="BK262" i="2"/>
  <c r="BK258" i="2"/>
  <c r="BK245" i="2"/>
  <c r="BK244" i="2"/>
  <c r="J240" i="2"/>
  <c r="BK238" i="2"/>
  <c r="BK235" i="2"/>
  <c r="J234" i="2"/>
  <c r="BK227" i="2"/>
  <c r="BK222" i="2"/>
  <c r="BK221" i="2"/>
  <c r="J220" i="2"/>
  <c r="J219" i="2"/>
  <c r="J216" i="2"/>
  <c r="J210" i="2"/>
  <c r="J202" i="2"/>
  <c r="J198" i="2"/>
  <c r="J195" i="2"/>
  <c r="BK193" i="2"/>
  <c r="BK187" i="2"/>
  <c r="J186" i="2"/>
  <c r="BK184" i="2"/>
  <c r="BK183" i="2"/>
  <c r="BK174" i="2"/>
  <c r="BK170" i="2"/>
  <c r="BK167" i="2"/>
  <c r="J162" i="2"/>
  <c r="BK160" i="2"/>
  <c r="BK158" i="2"/>
  <c r="J156" i="2"/>
  <c r="J155" i="2"/>
  <c r="BK454" i="2"/>
  <c r="J453" i="2"/>
  <c r="J452" i="2"/>
  <c r="J449" i="2"/>
  <c r="J447" i="2"/>
  <c r="J446" i="2"/>
  <c r="J441" i="2"/>
  <c r="BK440" i="2"/>
  <c r="J436" i="2"/>
  <c r="BK423" i="2"/>
  <c r="J420" i="2"/>
  <c r="BK418" i="2"/>
  <c r="BK417" i="2"/>
  <c r="J414" i="2"/>
  <c r="J411" i="2"/>
  <c r="BK409" i="2"/>
  <c r="J405" i="2"/>
  <c r="BK404" i="2"/>
  <c r="BK402" i="2"/>
  <c r="BK401" i="2"/>
  <c r="BK400" i="2"/>
  <c r="J399" i="2"/>
  <c r="J398" i="2"/>
  <c r="BK394" i="2"/>
  <c r="J389" i="2"/>
  <c r="BK388" i="2"/>
  <c r="BK384" i="2"/>
  <c r="J383" i="2"/>
  <c r="BK382" i="2"/>
  <c r="J381" i="2"/>
  <c r="BK379" i="2"/>
  <c r="J377" i="2"/>
  <c r="BK373" i="2"/>
  <c r="BK372" i="2"/>
  <c r="BK369" i="2"/>
  <c r="BK368" i="2"/>
  <c r="BK367" i="2"/>
  <c r="J366" i="2"/>
  <c r="J363" i="2"/>
  <c r="J360" i="2"/>
  <c r="J359" i="2"/>
  <c r="J358" i="2"/>
  <c r="J351" i="2"/>
  <c r="BK347" i="2"/>
  <c r="J346" i="2"/>
  <c r="J345" i="2"/>
  <c r="BK342" i="2"/>
  <c r="J342" i="2"/>
  <c r="BK340" i="2"/>
  <c r="BK338" i="2"/>
  <c r="J337" i="2"/>
  <c r="J335" i="2"/>
  <c r="J334" i="2"/>
  <c r="J333" i="2"/>
  <c r="J332" i="2"/>
  <c r="BK331" i="2"/>
  <c r="J329" i="2"/>
  <c r="BK328" i="2"/>
  <c r="BK325" i="2"/>
  <c r="BK324" i="2"/>
  <c r="J322" i="2"/>
  <c r="BK321" i="2"/>
  <c r="BK319" i="2"/>
  <c r="BK317" i="2"/>
  <c r="BK313" i="2"/>
  <c r="BK311" i="2"/>
  <c r="J309" i="2"/>
  <c r="J308" i="2"/>
  <c r="J305" i="2"/>
  <c r="BK304" i="2"/>
  <c r="J303" i="2"/>
  <c r="BK296" i="2"/>
  <c r="J294" i="2"/>
  <c r="BK291" i="2"/>
  <c r="J290" i="2"/>
  <c r="J289" i="2"/>
  <c r="J286" i="2"/>
  <c r="BK284" i="2"/>
  <c r="BK282" i="2"/>
  <c r="J281" i="2"/>
  <c r="BK278" i="2"/>
  <c r="BK274" i="2"/>
  <c r="BK272" i="2"/>
  <c r="BK267" i="2"/>
  <c r="J266" i="2"/>
  <c r="J262" i="2"/>
  <c r="BK260" i="2"/>
  <c r="BK259" i="2"/>
  <c r="J258" i="2"/>
  <c r="J257" i="2"/>
  <c r="J255" i="2"/>
  <c r="J254" i="2"/>
  <c r="J253" i="2"/>
  <c r="BK247" i="2"/>
  <c r="J244" i="2"/>
  <c r="J243" i="2"/>
  <c r="J235" i="2"/>
  <c r="BK231" i="2"/>
  <c r="J228" i="2"/>
  <c r="J227" i="2"/>
  <c r="J225" i="2"/>
  <c r="BK224" i="2"/>
  <c r="BK217" i="2"/>
  <c r="J215" i="2"/>
  <c r="BK213" i="2"/>
  <c r="J212" i="2"/>
  <c r="J203" i="2"/>
  <c r="BK201" i="2"/>
  <c r="J194" i="2"/>
  <c r="BK192" i="2"/>
  <c r="BK191" i="2"/>
  <c r="J190" i="2"/>
  <c r="BK189" i="2"/>
  <c r="BK186" i="2"/>
  <c r="BK185" i="2"/>
  <c r="J178" i="2"/>
  <c r="BK177" i="2"/>
  <c r="BK173" i="2"/>
  <c r="J172" i="2"/>
  <c r="J170" i="2"/>
  <c r="BK165" i="2"/>
  <c r="BK164" i="2"/>
  <c r="J159" i="2"/>
  <c r="J158" i="2"/>
  <c r="J157" i="2"/>
  <c r="BK156" i="2"/>
  <c r="AS94" i="1"/>
  <c r="R154" i="2" l="1"/>
  <c r="P166" i="2"/>
  <c r="R169" i="2"/>
  <c r="P176" i="2"/>
  <c r="P181" i="2"/>
  <c r="P200" i="2"/>
  <c r="T200" i="2"/>
  <c r="T205" i="2"/>
  <c r="T230" i="2"/>
  <c r="T249" i="2"/>
  <c r="R256" i="2"/>
  <c r="R263" i="2"/>
  <c r="R273" i="2"/>
  <c r="R288" i="2"/>
  <c r="R302" i="2"/>
  <c r="P306" i="2"/>
  <c r="R416" i="2"/>
  <c r="P154" i="2"/>
  <c r="T166" i="2"/>
  <c r="BK176" i="2"/>
  <c r="J176" i="2"/>
  <c r="J99" i="2" s="1"/>
  <c r="BK181" i="2"/>
  <c r="J181" i="2" s="1"/>
  <c r="J100" i="2" s="1"/>
  <c r="BK200" i="2"/>
  <c r="J200" i="2"/>
  <c r="J101" i="2" s="1"/>
  <c r="R205" i="2"/>
  <c r="R230" i="2"/>
  <c r="P249" i="2"/>
  <c r="BK263" i="2"/>
  <c r="J263" i="2" s="1"/>
  <c r="J108" i="2" s="1"/>
  <c r="BK273" i="2"/>
  <c r="J273" i="2" s="1"/>
  <c r="J109" i="2" s="1"/>
  <c r="BK288" i="2"/>
  <c r="J288" i="2"/>
  <c r="J110" i="2" s="1"/>
  <c r="BK302" i="2"/>
  <c r="J302" i="2" s="1"/>
  <c r="J111" i="2" s="1"/>
  <c r="T302" i="2"/>
  <c r="BK312" i="2"/>
  <c r="J312" i="2" s="1"/>
  <c r="J113" i="2" s="1"/>
  <c r="BK318" i="2"/>
  <c r="J318" i="2"/>
  <c r="J114" i="2" s="1"/>
  <c r="T318" i="2"/>
  <c r="T344" i="2"/>
  <c r="R361" i="2"/>
  <c r="BK370" i="2"/>
  <c r="J370" i="2"/>
  <c r="J117" i="2" s="1"/>
  <c r="BK380" i="2"/>
  <c r="J380" i="2" s="1"/>
  <c r="J118" i="2" s="1"/>
  <c r="BK391" i="2"/>
  <c r="J391" i="2"/>
  <c r="J119" i="2" s="1"/>
  <c r="R391" i="2"/>
  <c r="BK408" i="2"/>
  <c r="J408" i="2"/>
  <c r="J120" i="2" s="1"/>
  <c r="T408" i="2"/>
  <c r="T416" i="2"/>
  <c r="BK429" i="2"/>
  <c r="J429" i="2" s="1"/>
  <c r="J122" i="2" s="1"/>
  <c r="P429" i="2"/>
  <c r="R429" i="2"/>
  <c r="T429" i="2"/>
  <c r="BK438" i="2"/>
  <c r="J438" i="2" s="1"/>
  <c r="J123" i="2" s="1"/>
  <c r="P438" i="2"/>
  <c r="R438" i="2"/>
  <c r="T438" i="2"/>
  <c r="BK451" i="2"/>
  <c r="J451" i="2" s="1"/>
  <c r="J124" i="2" s="1"/>
  <c r="R451" i="2"/>
  <c r="BK154" i="2"/>
  <c r="BK166" i="2"/>
  <c r="J166" i="2"/>
  <c r="J97" i="2" s="1"/>
  <c r="R166" i="2"/>
  <c r="T169" i="2"/>
  <c r="T176" i="2"/>
  <c r="T181" i="2"/>
  <c r="BK205" i="2"/>
  <c r="J205" i="2" s="1"/>
  <c r="J102" i="2" s="1"/>
  <c r="BK230" i="2"/>
  <c r="J230" i="2"/>
  <c r="J103" i="2" s="1"/>
  <c r="BK249" i="2"/>
  <c r="J249" i="2" s="1"/>
  <c r="J106" i="2" s="1"/>
  <c r="R249" i="2"/>
  <c r="P256" i="2"/>
  <c r="P263" i="2"/>
  <c r="P273" i="2"/>
  <c r="P288" i="2"/>
  <c r="BK306" i="2"/>
  <c r="J306" i="2" s="1"/>
  <c r="J112" i="2" s="1"/>
  <c r="T306" i="2"/>
  <c r="P312" i="2"/>
  <c r="T312" i="2"/>
  <c r="R318" i="2"/>
  <c r="P344" i="2"/>
  <c r="BK361" i="2"/>
  <c r="J361" i="2" s="1"/>
  <c r="J116" i="2" s="1"/>
  <c r="T361" i="2"/>
  <c r="R370" i="2"/>
  <c r="P380" i="2"/>
  <c r="P391" i="2"/>
  <c r="P451" i="2"/>
  <c r="T154" i="2"/>
  <c r="T153" i="2" s="1"/>
  <c r="BK169" i="2"/>
  <c r="J169" i="2" s="1"/>
  <c r="J98" i="2" s="1"/>
  <c r="P169" i="2"/>
  <c r="R176" i="2"/>
  <c r="R181" i="2"/>
  <c r="R200" i="2"/>
  <c r="P205" i="2"/>
  <c r="P230" i="2"/>
  <c r="BK256" i="2"/>
  <c r="J256" i="2"/>
  <c r="J107" i="2" s="1"/>
  <c r="T256" i="2"/>
  <c r="T263" i="2"/>
  <c r="T273" i="2"/>
  <c r="T288" i="2"/>
  <c r="P302" i="2"/>
  <c r="R306" i="2"/>
  <c r="R312" i="2"/>
  <c r="P318" i="2"/>
  <c r="BK344" i="2"/>
  <c r="J344" i="2" s="1"/>
  <c r="J115" i="2" s="1"/>
  <c r="R344" i="2"/>
  <c r="P361" i="2"/>
  <c r="P370" i="2"/>
  <c r="T370" i="2"/>
  <c r="R380" i="2"/>
  <c r="T380" i="2"/>
  <c r="T391" i="2"/>
  <c r="P408" i="2"/>
  <c r="R408" i="2"/>
  <c r="BK416" i="2"/>
  <c r="J416" i="2" s="1"/>
  <c r="J121" i="2" s="1"/>
  <c r="P416" i="2"/>
  <c r="T451" i="2"/>
  <c r="J87" i="2"/>
  <c r="F90" i="2"/>
  <c r="BE162" i="2"/>
  <c r="BE165" i="2"/>
  <c r="BE170" i="2"/>
  <c r="BE174" i="2"/>
  <c r="BE180" i="2"/>
  <c r="BE197" i="2"/>
  <c r="BE199" i="2"/>
  <c r="BE203" i="2"/>
  <c r="BE207" i="2"/>
  <c r="BE208" i="2"/>
  <c r="BE210" i="2"/>
  <c r="BE213" i="2"/>
  <c r="BE221" i="2"/>
  <c r="BE228" i="2"/>
  <c r="BE232" i="2"/>
  <c r="BE233" i="2"/>
  <c r="BE240" i="2"/>
  <c r="BE247" i="2"/>
  <c r="BE251" i="2"/>
  <c r="BE255" i="2"/>
  <c r="BE257" i="2"/>
  <c r="BE258" i="2"/>
  <c r="BE262" i="2"/>
  <c r="BE264" i="2"/>
  <c r="BE265" i="2"/>
  <c r="BE267" i="2"/>
  <c r="BE268" i="2"/>
  <c r="BE275" i="2"/>
  <c r="BE276" i="2"/>
  <c r="BE279" i="2"/>
  <c r="BE286" i="2"/>
  <c r="BE291" i="2"/>
  <c r="BE292" i="2"/>
  <c r="BE295" i="2"/>
  <c r="BE297" i="2"/>
  <c r="BE298" i="2"/>
  <c r="BE300" i="2"/>
  <c r="BE314" i="2"/>
  <c r="BE326" i="2"/>
  <c r="BE334" i="2"/>
  <c r="BE335" i="2"/>
  <c r="BE339" i="2"/>
  <c r="BE348" i="2"/>
  <c r="BE349" i="2"/>
  <c r="BE353" i="2"/>
  <c r="BE354" i="2"/>
  <c r="BE355" i="2"/>
  <c r="BE360" i="2"/>
  <c r="BE368" i="2"/>
  <c r="BE372" i="2"/>
  <c r="BE386" i="2"/>
  <c r="BE390" i="2"/>
  <c r="BE392" i="2"/>
  <c r="BE394" i="2"/>
  <c r="BE405" i="2"/>
  <c r="BE406" i="2"/>
  <c r="BE407" i="2"/>
  <c r="BE415" i="2"/>
  <c r="BE420" i="2"/>
  <c r="BE421" i="2"/>
  <c r="BE425" i="2"/>
  <c r="BE426" i="2"/>
  <c r="BE431" i="2"/>
  <c r="BE432" i="2"/>
  <c r="BE433" i="2"/>
  <c r="BE434" i="2"/>
  <c r="BE449" i="2"/>
  <c r="BE163" i="2"/>
  <c r="BE167" i="2"/>
  <c r="BE171" i="2"/>
  <c r="BE185" i="2"/>
  <c r="BE189" i="2"/>
  <c r="BE190" i="2"/>
  <c r="BE193" i="2"/>
  <c r="BE195" i="2"/>
  <c r="BE196" i="2"/>
  <c r="BE198" i="2"/>
  <c r="BE204" i="2"/>
  <c r="BE217" i="2"/>
  <c r="BE218" i="2"/>
  <c r="BE231" i="2"/>
  <c r="BE236" i="2"/>
  <c r="BE238" i="2"/>
  <c r="BE239" i="2"/>
  <c r="BE260" i="2"/>
  <c r="BE269" i="2"/>
  <c r="BE274" i="2"/>
  <c r="BE289" i="2"/>
  <c r="BE293" i="2"/>
  <c r="BE301" i="2"/>
  <c r="BE305" i="2"/>
  <c r="BE315" i="2"/>
  <c r="BE325" i="2"/>
  <c r="BE329" i="2"/>
  <c r="BE330" i="2"/>
  <c r="BE336" i="2"/>
  <c r="BE351" i="2"/>
  <c r="BE352" i="2"/>
  <c r="BE357" i="2"/>
  <c r="BE359" i="2"/>
  <c r="BE365" i="2"/>
  <c r="BE366" i="2"/>
  <c r="BE367" i="2"/>
  <c r="BE373" i="2"/>
  <c r="BE376" i="2"/>
  <c r="BE377" i="2"/>
  <c r="BE378" i="2"/>
  <c r="BE381" i="2"/>
  <c r="BE401" i="2"/>
  <c r="BE403" i="2"/>
  <c r="BE409" i="2"/>
  <c r="BE410" i="2"/>
  <c r="BE412" i="2"/>
  <c r="BE413" i="2"/>
  <c r="BE414" i="2"/>
  <c r="BE417" i="2"/>
  <c r="BE418" i="2"/>
  <c r="BE428" i="2"/>
  <c r="BE442" i="2"/>
  <c r="BE446" i="2"/>
  <c r="BE453" i="2"/>
  <c r="BE454" i="2"/>
  <c r="BE155" i="2"/>
  <c r="BE172" i="2"/>
  <c r="BE173" i="2"/>
  <c r="BE175" i="2"/>
  <c r="BE183" i="2"/>
  <c r="BE186" i="2"/>
  <c r="BE187" i="2"/>
  <c r="BE194" i="2"/>
  <c r="BE206" i="2"/>
  <c r="BE212" i="2"/>
  <c r="BE215" i="2"/>
  <c r="BE216" i="2"/>
  <c r="BE219" i="2"/>
  <c r="BE224" i="2"/>
  <c r="BE227" i="2"/>
  <c r="BE234" i="2"/>
  <c r="BE242" i="2"/>
  <c r="BE243" i="2"/>
  <c r="BE250" i="2"/>
  <c r="BE252" i="2"/>
  <c r="BE254" i="2"/>
  <c r="BE261" i="2"/>
  <c r="BE266" i="2"/>
  <c r="BE270" i="2"/>
  <c r="BE271" i="2"/>
  <c r="BE272" i="2"/>
  <c r="BE280" i="2"/>
  <c r="BE281" i="2"/>
  <c r="BE282" i="2"/>
  <c r="BE284" i="2"/>
  <c r="BE285" i="2"/>
  <c r="BE287" i="2"/>
  <c r="BE299" i="2"/>
  <c r="BE303" i="2"/>
  <c r="BE304" i="2"/>
  <c r="BE309" i="2"/>
  <c r="BE311" i="2"/>
  <c r="BE319" i="2"/>
  <c r="BE320" i="2"/>
  <c r="BE324" i="2"/>
  <c r="BE331" i="2"/>
  <c r="BE333" i="2"/>
  <c r="BE337" i="2"/>
  <c r="BE338" i="2"/>
  <c r="BE340" i="2"/>
  <c r="BE342" i="2"/>
  <c r="BE343" i="2"/>
  <c r="BE345" i="2"/>
  <c r="BE346" i="2"/>
  <c r="BE347" i="2"/>
  <c r="BE369" i="2"/>
  <c r="BE371" i="2"/>
  <c r="BE379" i="2"/>
  <c r="BE384" i="2"/>
  <c r="BE385" i="2"/>
  <c r="BE387" i="2"/>
  <c r="BE388" i="2"/>
  <c r="BE399" i="2"/>
  <c r="BE400" i="2"/>
  <c r="BE404" i="2"/>
  <c r="BE419" i="2"/>
  <c r="BE422" i="2"/>
  <c r="BE423" i="2"/>
  <c r="BE427" i="2"/>
  <c r="BE430" i="2"/>
  <c r="BE435" i="2"/>
  <c r="BE436" i="2"/>
  <c r="BE437" i="2"/>
  <c r="BE439" i="2"/>
  <c r="BE441" i="2"/>
  <c r="BE443" i="2"/>
  <c r="BE445" i="2"/>
  <c r="BE448" i="2"/>
  <c r="BE450" i="2"/>
  <c r="BK246" i="2"/>
  <c r="J246" i="2" s="1"/>
  <c r="J104" i="2" s="1"/>
  <c r="BE156" i="2"/>
  <c r="BE157" i="2"/>
  <c r="BE158" i="2"/>
  <c r="BE159" i="2"/>
  <c r="BE160" i="2"/>
  <c r="BE164" i="2"/>
  <c r="BE168" i="2"/>
  <c r="BE177" i="2"/>
  <c r="BE178" i="2"/>
  <c r="BE179" i="2"/>
  <c r="BE182" i="2"/>
  <c r="BE184" i="2"/>
  <c r="BE191" i="2"/>
  <c r="BE192" i="2"/>
  <c r="BE201" i="2"/>
  <c r="BE202" i="2"/>
  <c r="BE211" i="2"/>
  <c r="BE220" i="2"/>
  <c r="BE222" i="2"/>
  <c r="BE225" i="2"/>
  <c r="BE235" i="2"/>
  <c r="BE244" i="2"/>
  <c r="BE245" i="2"/>
  <c r="BE253" i="2"/>
  <c r="BE259" i="2"/>
  <c r="BE277" i="2"/>
  <c r="BE278" i="2"/>
  <c r="BE283" i="2"/>
  <c r="BE290" i="2"/>
  <c r="BE294" i="2"/>
  <c r="BE296" i="2"/>
  <c r="BE307" i="2"/>
  <c r="BE308" i="2"/>
  <c r="BE310" i="2"/>
  <c r="BE313" i="2"/>
  <c r="BE316" i="2"/>
  <c r="BE317" i="2"/>
  <c r="BE321" i="2"/>
  <c r="BE322" i="2"/>
  <c r="BE323" i="2"/>
  <c r="BE327" i="2"/>
  <c r="BE328" i="2"/>
  <c r="BE332" i="2"/>
  <c r="BE350" i="2"/>
  <c r="BE356" i="2"/>
  <c r="BE358" i="2"/>
  <c r="BE362" i="2"/>
  <c r="BE363" i="2"/>
  <c r="BE364" i="2"/>
  <c r="BE374" i="2"/>
  <c r="BE382" i="2"/>
  <c r="BE383" i="2"/>
  <c r="BE389" i="2"/>
  <c r="BE393" i="2"/>
  <c r="BE395" i="2"/>
  <c r="BE396" i="2"/>
  <c r="BE397" i="2"/>
  <c r="BE398" i="2"/>
  <c r="BE402" i="2"/>
  <c r="BE411" i="2"/>
  <c r="BE424" i="2"/>
  <c r="BE440" i="2"/>
  <c r="BE444" i="2"/>
  <c r="BE447" i="2"/>
  <c r="BE452" i="2"/>
  <c r="J34" i="2"/>
  <c r="AW95" i="1" s="1"/>
  <c r="F35" i="2"/>
  <c r="BB95" i="1" s="1"/>
  <c r="BB94" i="1" s="1"/>
  <c r="AX94" i="1" s="1"/>
  <c r="F37" i="2"/>
  <c r="BD95" i="1" s="1"/>
  <c r="BD94" i="1" s="1"/>
  <c r="W33" i="1" s="1"/>
  <c r="F36" i="2"/>
  <c r="BC95" i="1" s="1"/>
  <c r="BC94" i="1" s="1"/>
  <c r="AY94" i="1" s="1"/>
  <c r="F34" i="2"/>
  <c r="BA95" i="1" s="1"/>
  <c r="BA94" i="1" s="1"/>
  <c r="W30" i="1" s="1"/>
  <c r="P248" i="2" l="1"/>
  <c r="T248" i="2"/>
  <c r="T152" i="2" s="1"/>
  <c r="BK153" i="2"/>
  <c r="R153" i="2"/>
  <c r="R248" i="2"/>
  <c r="P153" i="2"/>
  <c r="P152" i="2"/>
  <c r="AU95" i="1" s="1"/>
  <c r="AU94" i="1" s="1"/>
  <c r="BK248" i="2"/>
  <c r="J248" i="2" s="1"/>
  <c r="J105" i="2" s="1"/>
  <c r="J154" i="2"/>
  <c r="J96" i="2" s="1"/>
  <c r="AW94" i="1"/>
  <c r="AK30" i="1" s="1"/>
  <c r="W31" i="1"/>
  <c r="W32" i="1"/>
  <c r="R152" i="2" l="1"/>
  <c r="BK152" i="2"/>
  <c r="J152" i="2" s="1"/>
  <c r="J94" i="2" s="1"/>
  <c r="J153" i="2"/>
  <c r="J95" i="2" s="1"/>
  <c r="J28" i="2" l="1"/>
  <c r="J133" i="2" l="1"/>
  <c r="BE133" i="2" s="1"/>
  <c r="J33" i="2" s="1"/>
  <c r="AV95" i="1" s="1"/>
  <c r="AT95" i="1" s="1"/>
  <c r="J127" i="2" l="1"/>
  <c r="J29" i="2" s="1"/>
  <c r="J30" i="2" s="1"/>
  <c r="AG95" i="1" s="1"/>
  <c r="AG94" i="1" s="1"/>
  <c r="AK26" i="1" s="1"/>
  <c r="F33" i="2"/>
  <c r="AZ95" i="1" s="1"/>
  <c r="AZ94" i="1" s="1"/>
  <c r="AV94" i="1" s="1"/>
  <c r="AK29" i="1" s="1"/>
  <c r="AK35" i="1" l="1"/>
  <c r="AN95" i="1"/>
  <c r="J39" i="2"/>
  <c r="W29" i="1"/>
  <c r="J135" i="2"/>
  <c r="AT94" i="1"/>
  <c r="AN94" i="1" l="1"/>
</calcChain>
</file>

<file path=xl/sharedStrings.xml><?xml version="1.0" encoding="utf-8"?>
<sst xmlns="http://schemas.openxmlformats.org/spreadsheetml/2006/main" count="4208" uniqueCount="1256">
  <si>
    <t>Export Komplet</t>
  </si>
  <si>
    <t/>
  </si>
  <si>
    <t>2.0</t>
  </si>
  <si>
    <t>ZAMOK</t>
  </si>
  <si>
    <t>False</t>
  </si>
  <si>
    <t>{0d3e5a3f-9f6d-4e3a-9d0a-ec632bf9978a}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</si>
  <si>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</si>
  <si>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</si>
  <si>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</si>
  <si>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</si>
  <si>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</si>
  <si>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</si>
  <si>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</si>
  <si>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</si>
  <si>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2020/073_2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</si>
  <si>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</si>
  <si>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</si>
  <si>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úpravy, přístavba a změna užívání objektu - RD č.p. 26 - Obecní sklad se zázemím pro obecní techniku a dílnou</t>
  </si>
  <si>
    <t>KSO:</t>
  </si>
  <si>
    <t>CC-CZ:</t>
  </si>
  <si>
    <t>Místo:</t>
  </si>
  <si>
    <t>p.č.st. 36/1</t>
  </si>
  <si>
    <t>Datum:</t>
  </si>
  <si>
    <t>Zadavatel:</t>
  </si>
  <si>
    <t>IČ:</t>
  </si>
  <si>
    <t>Obec Křečkov, č. p. 68, 29001 Křečkov</t>
  </si>
  <si>
    <t>DIČ:</t>
  </si>
  <si>
    <t>Uchazeč:</t>
  </si>
  <si>
    <t>Vyplň údaj</t>
  </si>
  <si>
    <t>Projektant:</t>
  </si>
  <si>
    <t>KFJ,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</si>
  <si>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</si>
  <si>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</si>
  <si>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</si>
  <si>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</si>
  <si>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</si>
  <si>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</si>
  <si>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</si>
  <si>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</si>
  <si>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</si>
  <si>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</si>
  <si>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</si>
  <si>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</si>
  <si>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</si>
  <si>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</si>
  <si>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</si>
  <si>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</si>
  <si>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</si>
  <si>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</si>
  <si>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</si>
  <si>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</si>
  <si>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</si>
  <si>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</si>
  <si>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</si>
  <si>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</si>
  <si>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</si>
  <si>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</si>
  <si>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</si>
  <si>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</si>
  <si>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</si>
  <si>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</si>
  <si>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</si>
  <si>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</si>
  <si>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</si>
  <si>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</si>
  <si>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</si>
  <si>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</si>
  <si>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</si>
  <si>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</si>
  <si>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</si>
  <si>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</si>
  <si>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</si>
  <si>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</si>
  <si>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</si>
  <si>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</si>
  <si>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</si>
  <si>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</si>
  <si>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</si>
  <si>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</si>
  <si>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</si>
  <si>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</si>
  <si>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</si>
  <si>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</si>
  <si>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</si>
  <si>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</si>
  <si>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</si>
  <si>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</si>
  <si>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</si>
  <si>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</si>
  <si>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</si>
  <si>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</si>
  <si>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</si>
  <si>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</si>
  <si>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</si>
  <si>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</si>
  <si>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</si>
  <si>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</si>
  <si>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</si>
  <si>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</si>
  <si>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</si>
  <si>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</si>
  <si>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</si>
  <si>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</si>
  <si>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</si>
  <si>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</si>
  <si>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</si>
  <si>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</si>
  <si>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</si>
  <si>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</si>
  <si>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</si>
  <si>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</si>
  <si>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</si>
  <si>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</si>
  <si>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</si>
  <si>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</si>
  <si>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</si>
  <si>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</si>
  <si>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</si>
  <si>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</si>
  <si>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</si>
  <si>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</si>
  <si>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</si>
  <si>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</si>
  <si>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</si>
  <si>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</si>
  <si>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</si>
  <si>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</si>
  <si>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</si>
  <si>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</si>
  <si>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</si>
  <si>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</si>
  <si>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</si>
  <si>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</si>
  <si>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</si>
  <si>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</si>
  <si>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</si>
  <si>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</si>
  <si>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</si>
  <si>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</si>
  <si>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</si>
  <si>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</si>
  <si>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</si>
  <si>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</si>
  <si>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</si>
  <si>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</si>
  <si>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</si>
  <si>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</si>
  <si>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</si>
  <si>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113107332</t>
  </si>
  <si>
    <t>Odstranění podkladu z betonu prostého tl 300 mm strojně pl do 50 m2</t>
  </si>
  <si>
    <t>m2</t>
  </si>
  <si>
    <t>4</t>
  </si>
  <si>
    <t>-310944502</t>
  </si>
  <si>
    <t>121112003</t>
  </si>
  <si>
    <t>Sejmutí ornice tl vrstvy do 200 mm ručně</t>
  </si>
  <si>
    <t>-1500936836</t>
  </si>
  <si>
    <t>3</t>
  </si>
  <si>
    <t>122251101</t>
  </si>
  <si>
    <t>Odkopávky a prokopávky nezapažené v hornině třídy těžitelnosti I, skupiny 3 objem do 20 m3 strojně</t>
  </si>
  <si>
    <t>m3</t>
  </si>
  <si>
    <t>-1064136573</t>
  </si>
  <si>
    <t>132254101</t>
  </si>
  <si>
    <t>Hloubení rýh zapažených š do 800 mm v hornině třídy těžitelnosti I, skupiny 3 objem do 20 m3 strojně</t>
  </si>
  <si>
    <t>980650018</t>
  </si>
  <si>
    <t>5</t>
  </si>
  <si>
    <t>162751117</t>
  </si>
  <si>
    <t>Vodorovné přemístění do 10000 m výkopku/sypaniny z horniny třídy těžitelnosti I, skupiny 1 až 3</t>
  </si>
  <si>
    <t>-1039494743</t>
  </si>
  <si>
    <t>6</t>
  </si>
  <si>
    <t>162751119</t>
  </si>
  <si>
    <t>Příplatek k vodorovnému přemístění výkopku/sypaniny z horniny třídy těžitelnosti I, skupiny 1 až 3 ZKD 1000 m přes 10000 m</t>
  </si>
  <si>
    <t>1735696427</t>
  </si>
  <si>
    <t>P</t>
  </si>
  <si>
    <t>Poznámka k položce:_x000D_
příplatek k dopravě za dalších 20 km</t>
  </si>
  <si>
    <t>7</t>
  </si>
  <si>
    <t>167151101</t>
  </si>
  <si>
    <t>Nakládání výkopku z hornin třídy těžitelnosti I, skupiny 1 až 3 do 100 m3</t>
  </si>
  <si>
    <t>-40250069</t>
  </si>
  <si>
    <t>8</t>
  </si>
  <si>
    <t>171201231</t>
  </si>
  <si>
    <t>Poplatek za uložení zeminy a kamení na recyklační skládce (skládkovné) kód odpadu 17 05 04</t>
  </si>
  <si>
    <t>t</t>
  </si>
  <si>
    <t>514702037</t>
  </si>
  <si>
    <t>9</t>
  </si>
  <si>
    <t>171251201</t>
  </si>
  <si>
    <t>Uložení sypaniny na skládky nebo meziskládky</t>
  </si>
  <si>
    <t>1278485401</t>
  </si>
  <si>
    <t>10</t>
  </si>
  <si>
    <t>181351003</t>
  </si>
  <si>
    <t>Rozprostření ornice tl vrstvy do 200 mm pl do 100 m2 v rovině nebo ve svahu do 1:5 strojně</t>
  </si>
  <si>
    <t>-1056443213</t>
  </si>
  <si>
    <t>Zakládání</t>
  </si>
  <si>
    <t>11</t>
  </si>
  <si>
    <t>273313611</t>
  </si>
  <si>
    <t>Základové desky z betonu tř. C 16/20</t>
  </si>
  <si>
    <t>1146334639</t>
  </si>
  <si>
    <t>12</t>
  </si>
  <si>
    <t>274313611</t>
  </si>
  <si>
    <t>Základové pásy z betonu tř. C 16/20</t>
  </si>
  <si>
    <t>1461302022</t>
  </si>
  <si>
    <t>Svislé a kompletní konstrukce</t>
  </si>
  <si>
    <t>13</t>
  </si>
  <si>
    <t>311231116</t>
  </si>
  <si>
    <t>Zdivo nosné z cihel dl 290 mm P7 až 15 na MC 10</t>
  </si>
  <si>
    <t>-765244715</t>
  </si>
  <si>
    <t>14</t>
  </si>
  <si>
    <t>317168053</t>
  </si>
  <si>
    <t>Překlad keramický vysoký v 238 mm dl 1500 mm</t>
  </si>
  <si>
    <t>kus</t>
  </si>
  <si>
    <t>2006699313</t>
  </si>
  <si>
    <t>317998112</t>
  </si>
  <si>
    <t>Tepelná izolace mezi překlady v 24 cm z EPS tl do 70 mm</t>
  </si>
  <si>
    <t>m</t>
  </si>
  <si>
    <t>-41077920</t>
  </si>
  <si>
    <t>16</t>
  </si>
  <si>
    <t>342272225</t>
  </si>
  <si>
    <t>Příčka z pórobetonových hladkých tvárnic na tenkovrstvou maltu tl 100 mm</t>
  </si>
  <si>
    <t>985047120</t>
  </si>
  <si>
    <t>17</t>
  </si>
  <si>
    <t>342272245</t>
  </si>
  <si>
    <t>Příčka z pórobetonových hladkých tvárnic na tenkovrstvou maltu tl 150 mm</t>
  </si>
  <si>
    <t>-1305237614</t>
  </si>
  <si>
    <t>18</t>
  </si>
  <si>
    <t>346272256</t>
  </si>
  <si>
    <t>Přizdívka z pórobetonových tvárnic tl 150 mm</t>
  </si>
  <si>
    <t>1344724918</t>
  </si>
  <si>
    <t>Vodorovné konstrukce</t>
  </si>
  <si>
    <t>19</t>
  </si>
  <si>
    <t>417321414</t>
  </si>
  <si>
    <t>Ztužující pásy a věnce ze ŽB tř. C 20/25</t>
  </si>
  <si>
    <t>-583879791</t>
  </si>
  <si>
    <t>20</t>
  </si>
  <si>
    <t>417351115</t>
  </si>
  <si>
    <t>Zřízení bednění ztužujících věnců</t>
  </si>
  <si>
    <t>-491892251</t>
  </si>
  <si>
    <t>417351116</t>
  </si>
  <si>
    <t>Odstranění bednění ztužujících věnců</t>
  </si>
  <si>
    <t>1339791329</t>
  </si>
  <si>
    <t>22</t>
  </si>
  <si>
    <t>417361821</t>
  </si>
  <si>
    <t>Výztuž ztužujících pásů a věnců betonářskou ocelí 10 505</t>
  </si>
  <si>
    <t>732149406</t>
  </si>
  <si>
    <t>Úpravy povrchů, podlahy a osazování výplní</t>
  </si>
  <si>
    <t>23</t>
  </si>
  <si>
    <t>612131121</t>
  </si>
  <si>
    <t>Penetrační disperzní nátěr vnitřních stěn nanášený ručně</t>
  </si>
  <si>
    <t>-1495809350</t>
  </si>
  <si>
    <t>24</t>
  </si>
  <si>
    <t>612142001</t>
  </si>
  <si>
    <t>Potažení vnitřních stěn sklovláknitým pletivem vtlačeným do tenkovrstvé hmoty</t>
  </si>
  <si>
    <t>1651102083</t>
  </si>
  <si>
    <t>25</t>
  </si>
  <si>
    <t>612311131</t>
  </si>
  <si>
    <t>Potažení vnitřních stěn vápenným štukem tloušťky do 3 mm</t>
  </si>
  <si>
    <t>-1046718410</t>
  </si>
  <si>
    <t>26</t>
  </si>
  <si>
    <t>612325412</t>
  </si>
  <si>
    <t>Oprava vnitřní vápenocementové hladké omítky stěn v rozsahu plochy do 30%</t>
  </si>
  <si>
    <t>-978642564</t>
  </si>
  <si>
    <t>27</t>
  </si>
  <si>
    <t>622325253</t>
  </si>
  <si>
    <t>Oprava vnější vápenné omítky s celoplošným přeštukováním členitosti 1 v rozsahu do 50%</t>
  </si>
  <si>
    <t>-1675874666</t>
  </si>
  <si>
    <t>28</t>
  </si>
  <si>
    <t>629995101</t>
  </si>
  <si>
    <t>Očištění vnějších ploch tlakovou vodou</t>
  </si>
  <si>
    <t>1836864138</t>
  </si>
  <si>
    <t>Poznámka k položce:_x000D_
očištění ploch fasády</t>
  </si>
  <si>
    <t>29</t>
  </si>
  <si>
    <t>631311114</t>
  </si>
  <si>
    <t>Mazanina tl do 80 mm z betonu prostého bez zvýšených nároků na prostředí tř. C 16/20</t>
  </si>
  <si>
    <t>1564007470</t>
  </si>
  <si>
    <t>30</t>
  </si>
  <si>
    <t>631311135</t>
  </si>
  <si>
    <t>Mazanina tl do 240 mm z betonu prostého bez zvýšených nároků na prostředí tř. C 20/25</t>
  </si>
  <si>
    <t>-1606167366</t>
  </si>
  <si>
    <t>31</t>
  </si>
  <si>
    <t>631319171</t>
  </si>
  <si>
    <t>Příplatek k mazanině tl do 80 mm za stržení povrchu spodní vrstvy před vložením výztuže</t>
  </si>
  <si>
    <t>1857672128</t>
  </si>
  <si>
    <t>32</t>
  </si>
  <si>
    <t>631319203</t>
  </si>
  <si>
    <t>Příplatek k mazaninám za přidání ocelových vláken (drátkobeton) pro objemové vyztužení 25 kg/m3</t>
  </si>
  <si>
    <t>1969296990</t>
  </si>
  <si>
    <t>33</t>
  </si>
  <si>
    <t>631362021</t>
  </si>
  <si>
    <t>Výztuž mazanin svařovanými sítěmi Kari</t>
  </si>
  <si>
    <t>483516457</t>
  </si>
  <si>
    <t>34</t>
  </si>
  <si>
    <t>642942111</t>
  </si>
  <si>
    <t>Osazování zárubní nebo rámů dveřních kovových do 2,5 m2 na MC</t>
  </si>
  <si>
    <t>-1267301250</t>
  </si>
  <si>
    <t>35</t>
  </si>
  <si>
    <t>642942611</t>
  </si>
  <si>
    <t>Osazování zárubní nebo rámů dveřních kovových do 2,5 m2 na montážní pěnu</t>
  </si>
  <si>
    <t>349926782</t>
  </si>
  <si>
    <t>36</t>
  </si>
  <si>
    <t>M</t>
  </si>
  <si>
    <t>55331348</t>
  </si>
  <si>
    <t>zárubeň ocelová pro běžné zdění a pórobeton 100 levá/pravá 700</t>
  </si>
  <si>
    <t>-1205306174</t>
  </si>
  <si>
    <t>37</t>
  </si>
  <si>
    <t>55331382</t>
  </si>
  <si>
    <t>zárubeň ocelová pro běžné zdění a pórobeton 150 levá/pravá 700</t>
  </si>
  <si>
    <t>-1005680491</t>
  </si>
  <si>
    <t>38</t>
  </si>
  <si>
    <t>55331384</t>
  </si>
  <si>
    <t>zárubeň ocelová pro běžné zdění a pórobeton 150 levá/pravá 800</t>
  </si>
  <si>
    <t>2023403438</t>
  </si>
  <si>
    <t>39</t>
  </si>
  <si>
    <t>55331386</t>
  </si>
  <si>
    <t>zárubeň ocelová pro běžné zdění a pórobeton 150 levá/pravá 900</t>
  </si>
  <si>
    <t>-1792439109</t>
  </si>
  <si>
    <t>Trubní vedení</t>
  </si>
  <si>
    <t>40</t>
  </si>
  <si>
    <t>850265121VL</t>
  </si>
  <si>
    <t>Vnější vodovod - výkopové práce, zához, uložení potrubí</t>
  </si>
  <si>
    <t>295982831</t>
  </si>
  <si>
    <t>41</t>
  </si>
  <si>
    <t>850265121VL1</t>
  </si>
  <si>
    <t>Vnější kanalizace- výkopové práce, zához, uložení potrubí</t>
  </si>
  <si>
    <t>1110686120</t>
  </si>
  <si>
    <t>42</t>
  </si>
  <si>
    <t>850265121VL2</t>
  </si>
  <si>
    <t>Vsakovací objekt 10 m3 - výkopové práce, zához, uložení štěrku</t>
  </si>
  <si>
    <t>ks</t>
  </si>
  <si>
    <t>1025000893</t>
  </si>
  <si>
    <t>43</t>
  </si>
  <si>
    <t>850265121VL3</t>
  </si>
  <si>
    <t>Odpadní jímka samonosná kruhová, objem 10 m3 - výkopové práce, zához, uložení jímky, napojení potrubí</t>
  </si>
  <si>
    <t>1115077465</t>
  </si>
  <si>
    <t>Ostatní konstrukce a práce, bourání</t>
  </si>
  <si>
    <t>44</t>
  </si>
  <si>
    <t>919735124</t>
  </si>
  <si>
    <t>Řezání stávajícího betonového krytu hl do 200 mm</t>
  </si>
  <si>
    <t>1070183128</t>
  </si>
  <si>
    <t>45</t>
  </si>
  <si>
    <t>941111111</t>
  </si>
  <si>
    <t>Montáž lešení řadového trubkového lehkého s podlahami zatížení do 200 kg/m2 š do 0,9 m v do 10 m</t>
  </si>
  <si>
    <t>-890685413</t>
  </si>
  <si>
    <t>46</t>
  </si>
  <si>
    <t>941111211</t>
  </si>
  <si>
    <t>Příplatek k lešení řadovému trubkovému lehkému s podlahami š 0,9 m v 10 m za první a ZKD den použití</t>
  </si>
  <si>
    <t>281707793</t>
  </si>
  <si>
    <t>Poznámka k položce:_x000D_
půjčovné 20 dní</t>
  </si>
  <si>
    <t>47</t>
  </si>
  <si>
    <t>941111811</t>
  </si>
  <si>
    <t>Demontáž lešení řadového trubkového lehkého s podlahami zatížení do 200 kg/m2 š do 0,9 m v do 10 m</t>
  </si>
  <si>
    <t>-1105574229</t>
  </si>
  <si>
    <t>48</t>
  </si>
  <si>
    <t>949101112</t>
  </si>
  <si>
    <t>Lešení pomocné pro objekty pozemních staveb s lešeňovou podlahou v do 3,5 m zatížení do 150 kg/m2</t>
  </si>
  <si>
    <t>1882428321</t>
  </si>
  <si>
    <t>49</t>
  </si>
  <si>
    <t>952901111</t>
  </si>
  <si>
    <t>Vyčištění budov bytové a občanské výstavby při výšce podlaží do 4 m</t>
  </si>
  <si>
    <t>1904619302</t>
  </si>
  <si>
    <t>50</t>
  </si>
  <si>
    <t>952902121</t>
  </si>
  <si>
    <t>Čištění budov zametení drsných podlah</t>
  </si>
  <si>
    <t>1306744998</t>
  </si>
  <si>
    <t>Poznámka k položce:_x000D_
mechanické očištění plochy před aplikací vrstev</t>
  </si>
  <si>
    <t>51</t>
  </si>
  <si>
    <t>962023391</t>
  </si>
  <si>
    <t>Bourání zdiva nadzákladového smíšeného na MV nebo MVC přes 1 m3</t>
  </si>
  <si>
    <t>1086007178</t>
  </si>
  <si>
    <t>52</t>
  </si>
  <si>
    <t>965042241</t>
  </si>
  <si>
    <t>Bourání podkladů pod dlažby nebo mazanin betonových nebo z litého asfaltu tl přes 100 mm pl přes 4 m2</t>
  </si>
  <si>
    <t>1143950995</t>
  </si>
  <si>
    <t>53</t>
  </si>
  <si>
    <t>965049112</t>
  </si>
  <si>
    <t>Příplatek k bourání betonových mazanin za bourání mazanin se svařovanou sítí tl přes 100 mm</t>
  </si>
  <si>
    <t>-1690470661</t>
  </si>
  <si>
    <t>54</t>
  </si>
  <si>
    <t>968072244</t>
  </si>
  <si>
    <t>Vybourání kovových rámů oken jednoduchých včetně křídel</t>
  </si>
  <si>
    <t>-963355375</t>
  </si>
  <si>
    <t>55</t>
  </si>
  <si>
    <t>968062559</t>
  </si>
  <si>
    <t>Vybourání dřevěných vrat pl přes 5 m2</t>
  </si>
  <si>
    <t>-975739809</t>
  </si>
  <si>
    <t>56</t>
  </si>
  <si>
    <t>968072455</t>
  </si>
  <si>
    <t>Vybourání kovových dveřních zárubní pl do 2 m2</t>
  </si>
  <si>
    <t>-1522638076</t>
  </si>
  <si>
    <t>57</t>
  </si>
  <si>
    <t>978013161</t>
  </si>
  <si>
    <t>Otlučení (osekání) vnitřní vápenné nebo vápenocementové omítky stěn v rozsahu do 50 %</t>
  </si>
  <si>
    <t>693840726</t>
  </si>
  <si>
    <t>58</t>
  </si>
  <si>
    <t>985131111</t>
  </si>
  <si>
    <t>Očištění ploch stěn, rubu kleneb a podlah tlakovou vodou</t>
  </si>
  <si>
    <t>299097431</t>
  </si>
  <si>
    <t>Poznámka k položce:_x000D_
očištění stávajících betonových podlah</t>
  </si>
  <si>
    <t>59</t>
  </si>
  <si>
    <t>985323112</t>
  </si>
  <si>
    <t>Spojovací můstek reprofilovaného betonu na cementové bázi tl 2 mm</t>
  </si>
  <si>
    <t>-494687909</t>
  </si>
  <si>
    <t>60</t>
  </si>
  <si>
    <t>985331212</t>
  </si>
  <si>
    <t>Dodatečné vlepování betonářské výztuže D 10 mm do chemické malty včetně vyvrtání otvoru</t>
  </si>
  <si>
    <t>669528014</t>
  </si>
  <si>
    <t>Poznámka k položce:_x000D_
propojení základových desek</t>
  </si>
  <si>
    <t>61</t>
  </si>
  <si>
    <t>13021012</t>
  </si>
  <si>
    <t>tyč ocelová žebírková jakost BSt 500S výztuž do betonu D 10mm</t>
  </si>
  <si>
    <t>-528452388</t>
  </si>
  <si>
    <t>62</t>
  </si>
  <si>
    <t>985331212VL</t>
  </si>
  <si>
    <t>Úprava montážní jámy v rámci zvednutí podlahy v garáži</t>
  </si>
  <si>
    <t>1664058106</t>
  </si>
  <si>
    <t>997</t>
  </si>
  <si>
    <t>Přesun sutě</t>
  </si>
  <si>
    <t>63</t>
  </si>
  <si>
    <t>997002611</t>
  </si>
  <si>
    <t>Nakládání suti a vybouraných hmot</t>
  </si>
  <si>
    <t>-1378012045</t>
  </si>
  <si>
    <t>64</t>
  </si>
  <si>
    <t>997006002</t>
  </si>
  <si>
    <t>Třídění stavebního odpadu na jednotlivé druhy</t>
  </si>
  <si>
    <t>181139836</t>
  </si>
  <si>
    <t>65</t>
  </si>
  <si>
    <t>997006551</t>
  </si>
  <si>
    <t>Hrubé urovnání suti na skládce bez zhutnění</t>
  </si>
  <si>
    <t>422614202</t>
  </si>
  <si>
    <t>66</t>
  </si>
  <si>
    <t>997013111</t>
  </si>
  <si>
    <t>Vnitrostaveništní doprava suti a vybouraných hmot pro budovy v do 6 m s použitím mechanizace</t>
  </si>
  <si>
    <t>10797241</t>
  </si>
  <si>
    <t>67</t>
  </si>
  <si>
    <t>997013501</t>
  </si>
  <si>
    <t>Odvoz suti a vybouraných hmot na skládku nebo meziskládku do 1 km se složením</t>
  </si>
  <si>
    <t>-549096124</t>
  </si>
  <si>
    <t>68</t>
  </si>
  <si>
    <t>997013509</t>
  </si>
  <si>
    <t>Příplatek k odvozu suti a vybouraných hmot na skládku ZKD 1 km přes 1 km</t>
  </si>
  <si>
    <t>-1984430018</t>
  </si>
  <si>
    <t>Poznámka k položce:_x000D_
příplatek k odvozu do 30 km</t>
  </si>
  <si>
    <t>69</t>
  </si>
  <si>
    <t>997013862</t>
  </si>
  <si>
    <t>Poplatek za uložení stavebního odpadu na recyklační skládce (skládkovné) z armovaného betonu kód odpadu  17 01 01</t>
  </si>
  <si>
    <t>-471661862</t>
  </si>
  <si>
    <t>70</t>
  </si>
  <si>
    <t>997013811</t>
  </si>
  <si>
    <t>Poplatek za uložení na skládce (skládkovné) stavebního odpadu dřevěného kód odpadu 17 02 01</t>
  </si>
  <si>
    <t>-1118344313</t>
  </si>
  <si>
    <t>71</t>
  </si>
  <si>
    <t>997013843</t>
  </si>
  <si>
    <t>Poplatek za uložení na skládce (skládkovné) odpadu po otryskávání s obsahem nebezpečných látek kód odpadu 12 01 16</t>
  </si>
  <si>
    <t>1986749349</t>
  </si>
  <si>
    <t>Poznámka k položce:_x000D_
vláknocementová krytina - předpoklad výskytu azbestu</t>
  </si>
  <si>
    <t>72</t>
  </si>
  <si>
    <t>997013863</t>
  </si>
  <si>
    <t>Poplatek za uložení stavebního odpadu na recyklační skládce (skládkovné) cihelného kód odpadu  17 01 02</t>
  </si>
  <si>
    <t>-1981460435</t>
  </si>
  <si>
    <t>73</t>
  </si>
  <si>
    <t>997013867</t>
  </si>
  <si>
    <t>Poplatek za uložení stavebního odpadu na recyklační skládce (skládkovné) z tašek a keramických výrobků kód odpadu  17 01 03</t>
  </si>
  <si>
    <t>1242929043</t>
  </si>
  <si>
    <t>74</t>
  </si>
  <si>
    <t>997013869</t>
  </si>
  <si>
    <t>Poplatek za uložení stavebního odpadu na recyklační skládce (skládkovné) ze směsí betonu, cihel a keramických výrobků kód odpadu 17 01 07</t>
  </si>
  <si>
    <t>333326613</t>
  </si>
  <si>
    <t>75</t>
  </si>
  <si>
    <t>997013871</t>
  </si>
  <si>
    <t>Poplatek za uložení stavebního odpadu na recyklační skládce (skládkovné) směsného stavebního a demoličního kód odpadu  17 09 04</t>
  </si>
  <si>
    <t>-763124600</t>
  </si>
  <si>
    <t>998</t>
  </si>
  <si>
    <t>Přesun hmot</t>
  </si>
  <si>
    <t>76</t>
  </si>
  <si>
    <t>998011001</t>
  </si>
  <si>
    <t>Přesun hmot pro budovy zděné v do 6 m</t>
  </si>
  <si>
    <t>1338376846</t>
  </si>
  <si>
    <t>PSV</t>
  </si>
  <si>
    <t>Práce a dodávky PSV</t>
  </si>
  <si>
    <t>711</t>
  </si>
  <si>
    <t>Izolace proti vodě, vlhkosti a plynům</t>
  </si>
  <si>
    <t>77</t>
  </si>
  <si>
    <t>711111001</t>
  </si>
  <si>
    <t>Provedení izolace proti zemní vlhkosti vodorovné za studena nátěrem penetračním</t>
  </si>
  <si>
    <t>-540796249</t>
  </si>
  <si>
    <t>78</t>
  </si>
  <si>
    <t>11163150</t>
  </si>
  <si>
    <t>lak penetrační asfaltový</t>
  </si>
  <si>
    <t>58612482</t>
  </si>
  <si>
    <t>79</t>
  </si>
  <si>
    <t>711141559</t>
  </si>
  <si>
    <t>Provedení izolace proti zemní vlhkosti pásy přitavením vodorovné NAIP</t>
  </si>
  <si>
    <t>-1246878609</t>
  </si>
  <si>
    <t>80</t>
  </si>
  <si>
    <t>62832001</t>
  </si>
  <si>
    <t>pás asfaltový natavitelný oxidovaný tl 3,5mm typu V60 S35 s vložkou ze skleněné rohože, s jemnozrnným minerálním posypem</t>
  </si>
  <si>
    <t>458825763</t>
  </si>
  <si>
    <t>81</t>
  </si>
  <si>
    <t>62836110</t>
  </si>
  <si>
    <t>pás asfaltový natavitelný oxidovaný tl 4mm s vložkou z hliníkové fólie / hliníkové fólie s textilií, se spalitelnou PE folií nebo jemnozrnným minerálním posypem</t>
  </si>
  <si>
    <t>805515859</t>
  </si>
  <si>
    <t>82</t>
  </si>
  <si>
    <t>998711101</t>
  </si>
  <si>
    <t>Přesun hmot tonážní pro izolace proti vodě, vlhkosti a plynům v objektech výšky do 6 m</t>
  </si>
  <si>
    <t>-2128911521</t>
  </si>
  <si>
    <t>713</t>
  </si>
  <si>
    <t>Izolace tepelné</t>
  </si>
  <si>
    <t>83</t>
  </si>
  <si>
    <t>713111111</t>
  </si>
  <si>
    <t>Montáž izolace tepelné vrchem stropů volně kladenými rohožemi, pásy, dílci, deskami</t>
  </si>
  <si>
    <t>1763565118</t>
  </si>
  <si>
    <t>84</t>
  </si>
  <si>
    <t>28375910</t>
  </si>
  <si>
    <t>deska EPS 150 do plochých střech a podlah λ=0,035 tl 60mm</t>
  </si>
  <si>
    <t>1505375416</t>
  </si>
  <si>
    <t>85</t>
  </si>
  <si>
    <t>713111121</t>
  </si>
  <si>
    <t>Montáž izolace tepelné spodem stropů s uchycením drátem rohoží, pásů, dílců, desek</t>
  </si>
  <si>
    <t>2140153352</t>
  </si>
  <si>
    <t>86</t>
  </si>
  <si>
    <t>ISV.5901644638404</t>
  </si>
  <si>
    <t>Isover UNIROL PLUS 140mm, λD = 0,036 (W·m-1·K-1), šířka pásu 1200, izolace ze skelných vláken vhodná mezi krokve.</t>
  </si>
  <si>
    <t>1090502705</t>
  </si>
  <si>
    <t>87</t>
  </si>
  <si>
    <t>63166763</t>
  </si>
  <si>
    <t>pás tepelně izolační mezi krokve λ=0,036-0,037 tl 100mm</t>
  </si>
  <si>
    <t>1463166816</t>
  </si>
  <si>
    <t>88</t>
  </si>
  <si>
    <t>998713101</t>
  </si>
  <si>
    <t>Přesun hmot tonážní pro izolace tepelné v objektech v do 6 m</t>
  </si>
  <si>
    <t>-1555938609</t>
  </si>
  <si>
    <t>721</t>
  </si>
  <si>
    <t>Zdravotechnika - vnitřní kanalizace</t>
  </si>
  <si>
    <t>89</t>
  </si>
  <si>
    <t>721173401</t>
  </si>
  <si>
    <t>Potrubí kanalizační z PVC SN 4 svodné DN 110</t>
  </si>
  <si>
    <t>1837516700</t>
  </si>
  <si>
    <t>90</t>
  </si>
  <si>
    <t>721173402</t>
  </si>
  <si>
    <t>Potrubí kanalizační z PVC SN 4 svodné DN 125</t>
  </si>
  <si>
    <t>107130243</t>
  </si>
  <si>
    <t>91</t>
  </si>
  <si>
    <t>721174025</t>
  </si>
  <si>
    <t>Potrubí kanalizační z PP odpadní DN 110</t>
  </si>
  <si>
    <t>-1941668100</t>
  </si>
  <si>
    <t>92</t>
  </si>
  <si>
    <t>721174042</t>
  </si>
  <si>
    <t>Potrubí kanalizační z PP připojovací DN 40</t>
  </si>
  <si>
    <t>594726087</t>
  </si>
  <si>
    <t>93</t>
  </si>
  <si>
    <t>721174043</t>
  </si>
  <si>
    <t>Potrubí kanalizační z PP připojovací DN 50</t>
  </si>
  <si>
    <t>1140120963</t>
  </si>
  <si>
    <t>94</t>
  </si>
  <si>
    <t>721174044</t>
  </si>
  <si>
    <t>Potrubí kanalizační z PP připojovací DN 75</t>
  </si>
  <si>
    <t>-1160943915</t>
  </si>
  <si>
    <t>95</t>
  </si>
  <si>
    <t>721273153</t>
  </si>
  <si>
    <t>Hlavice ventilační polypropylen PP DN 110</t>
  </si>
  <si>
    <t>48249097</t>
  </si>
  <si>
    <t>96</t>
  </si>
  <si>
    <t>721290111</t>
  </si>
  <si>
    <t>Zkouška těsnosti potrubí kanalizace vodou do DN 125</t>
  </si>
  <si>
    <t>338639126</t>
  </si>
  <si>
    <t>97</t>
  </si>
  <si>
    <t>998721101</t>
  </si>
  <si>
    <t>Přesun hmot tonážní pro vnitřní kanalizace v objektech v do 6 m</t>
  </si>
  <si>
    <t>-929891316</t>
  </si>
  <si>
    <t>722</t>
  </si>
  <si>
    <t>Zdravotechnika - vnitřní vodovod</t>
  </si>
  <si>
    <t>98</t>
  </si>
  <si>
    <t>722174001</t>
  </si>
  <si>
    <t>Potrubí vodovodní plastové PPR svar polyfuze PN 16 D 16 x 2,2 mm</t>
  </si>
  <si>
    <t>235880637</t>
  </si>
  <si>
    <t>99</t>
  </si>
  <si>
    <t>722174002</t>
  </si>
  <si>
    <t>Potrubí vodovodní plastové PPR svar polyfuze PN 16 D 20 x 2,8 mm</t>
  </si>
  <si>
    <t>202638168</t>
  </si>
  <si>
    <t>100</t>
  </si>
  <si>
    <t>722174003</t>
  </si>
  <si>
    <t>Potrubí vodovodní plastové PPR svar polyfuze PN 16 D 25 x 3,5 mm</t>
  </si>
  <si>
    <t>-1833663088</t>
  </si>
  <si>
    <t>101</t>
  </si>
  <si>
    <t>722174004</t>
  </si>
  <si>
    <t>Potrubí vodovodní plastové PPR svar polyfuze PN 16 D 32 x 4,4 mm</t>
  </si>
  <si>
    <t>-909858609</t>
  </si>
  <si>
    <t>102</t>
  </si>
  <si>
    <t>722181211</t>
  </si>
  <si>
    <t>Ochrana vodovodního potrubí přilepenými termoizolačními trubicemi z PE tl do 6 mm DN do 22 mm</t>
  </si>
  <si>
    <t>1749373048</t>
  </si>
  <si>
    <t>103</t>
  </si>
  <si>
    <t>722181212</t>
  </si>
  <si>
    <t>Ochrana vodovodního potrubí přilepenými termoizolačními trubicemi z PE tl do 6 mm DN do 32 mm</t>
  </si>
  <si>
    <t>476886398</t>
  </si>
  <si>
    <t>104</t>
  </si>
  <si>
    <t>722181231</t>
  </si>
  <si>
    <t>Ochrana vodovodního potrubí přilepenými termoizolačními trubicemi z PE tl do 13 mm DN do 22 mm</t>
  </si>
  <si>
    <t>1260850453</t>
  </si>
  <si>
    <t>105</t>
  </si>
  <si>
    <t>722181232</t>
  </si>
  <si>
    <t>Ochrana vodovodního potrubí přilepenými termoizolačními trubicemi z PE tl do 13 mm DN do 45 mm</t>
  </si>
  <si>
    <t>881554711</t>
  </si>
  <si>
    <t>106</t>
  </si>
  <si>
    <t>722220111</t>
  </si>
  <si>
    <t>Nástěnka pro výtokový ventil G 1/2 s jedním závitem</t>
  </si>
  <si>
    <t>-1575150615</t>
  </si>
  <si>
    <t>107</t>
  </si>
  <si>
    <t>722220121</t>
  </si>
  <si>
    <t>Nástěnka pro baterii G 1/2 s jedním závitem</t>
  </si>
  <si>
    <t>pár</t>
  </si>
  <si>
    <t>1295826080</t>
  </si>
  <si>
    <t>108</t>
  </si>
  <si>
    <t>722220221</t>
  </si>
  <si>
    <t>T-kus PPR PN 20 D 20 x G 1/2 x D 20 s kovovým vnitřním závitem</t>
  </si>
  <si>
    <t>404608372</t>
  </si>
  <si>
    <t>109</t>
  </si>
  <si>
    <t>722224115</t>
  </si>
  <si>
    <t>Kohout plnicí nebo vypouštěcí G 1/2 PN 10 s jedním závitem</t>
  </si>
  <si>
    <t>-1244939817</t>
  </si>
  <si>
    <t>110</t>
  </si>
  <si>
    <t>722290234</t>
  </si>
  <si>
    <t>Proplach a dezinfekce vodovodního potrubí do DN 80</t>
  </si>
  <si>
    <t>2061240942</t>
  </si>
  <si>
    <t>111</t>
  </si>
  <si>
    <t>998722101</t>
  </si>
  <si>
    <t>Přesun hmot tonážní pro vnitřní vodovod v objektech v do 6 m</t>
  </si>
  <si>
    <t>1279721608</t>
  </si>
  <si>
    <t>725</t>
  </si>
  <si>
    <t>Zdravotechnika - zařizovací předměty</t>
  </si>
  <si>
    <t>112</t>
  </si>
  <si>
    <t>725112171</t>
  </si>
  <si>
    <t>Kombi klozet s hlubokým splachováním odpad vodorovný</t>
  </si>
  <si>
    <t>soubor</t>
  </si>
  <si>
    <t>-1618368295</t>
  </si>
  <si>
    <t>113</t>
  </si>
  <si>
    <t>725121501</t>
  </si>
  <si>
    <t>Pisoárový záchodek keramický bez splachovací nádrže bez odsávání a otvoru pro ventil</t>
  </si>
  <si>
    <t>-49469816</t>
  </si>
  <si>
    <t>114</t>
  </si>
  <si>
    <t>725211602</t>
  </si>
  <si>
    <t>Umyvadlo keramické bílé šířky 550 mm bez krytu na sifon připevněné na stěnu šrouby</t>
  </si>
  <si>
    <t>-1071450378</t>
  </si>
  <si>
    <t>115</t>
  </si>
  <si>
    <t>725532120</t>
  </si>
  <si>
    <t>Elektrický ohřívač zásobníkový akumulační závěsný svislý 125 l / 2 kW</t>
  </si>
  <si>
    <t>1548549212</t>
  </si>
  <si>
    <t>116</t>
  </si>
  <si>
    <t>725811301</t>
  </si>
  <si>
    <t>Ventil tlačný samouzavírací s omezenou dobou výtoku 6 l/min G 1/2</t>
  </si>
  <si>
    <t>-64531491</t>
  </si>
  <si>
    <t>117</t>
  </si>
  <si>
    <t>725813111</t>
  </si>
  <si>
    <t>Ventil rohový bez připojovací trubičky nebo flexi hadičky G 1/2</t>
  </si>
  <si>
    <t>-1944227590</t>
  </si>
  <si>
    <t>118</t>
  </si>
  <si>
    <t>725822611</t>
  </si>
  <si>
    <t>Baterie umyvadlová stojánková páková bez výpusti</t>
  </si>
  <si>
    <t>-1833475166</t>
  </si>
  <si>
    <t>119</t>
  </si>
  <si>
    <t>725841312</t>
  </si>
  <si>
    <t>Baterie sprchová nástěnná páková</t>
  </si>
  <si>
    <t>1685369080</t>
  </si>
  <si>
    <t>120</t>
  </si>
  <si>
    <t>725851325</t>
  </si>
  <si>
    <t>Ventil odpadní umyvadlový bez přepadu G 5/4</t>
  </si>
  <si>
    <t>-1984663340</t>
  </si>
  <si>
    <t>121</t>
  </si>
  <si>
    <t>725861101</t>
  </si>
  <si>
    <t>Zápachová uzávěrka pro umyvadla DN 32</t>
  </si>
  <si>
    <t>897930978</t>
  </si>
  <si>
    <t>122</t>
  </si>
  <si>
    <t>725865411</t>
  </si>
  <si>
    <t>Zápachová uzávěrka pisoárová DN 32/40</t>
  </si>
  <si>
    <t>736899115</t>
  </si>
  <si>
    <t>123</t>
  </si>
  <si>
    <t>725980123</t>
  </si>
  <si>
    <t>Dvířka 30/30</t>
  </si>
  <si>
    <t>-1451395299</t>
  </si>
  <si>
    <t>124</t>
  </si>
  <si>
    <t>998725101</t>
  </si>
  <si>
    <t>Přesun hmot tonážní pro zařizovací předměty v objektech v do 6 m</t>
  </si>
  <si>
    <t>-1200582919</t>
  </si>
  <si>
    <t>731</t>
  </si>
  <si>
    <t>Ústřední vytápění - kotelny</t>
  </si>
  <si>
    <t>125</t>
  </si>
  <si>
    <t>731259614</t>
  </si>
  <si>
    <t>Montáž kotlů ocelových elektrických závěsných přímotopných o výkonu do 18 kW</t>
  </si>
  <si>
    <t>610572281</t>
  </si>
  <si>
    <t>126</t>
  </si>
  <si>
    <t>48417006</t>
  </si>
  <si>
    <t>elektrokotel závěsný přímotopný 18kW</t>
  </si>
  <si>
    <t>1461584657</t>
  </si>
  <si>
    <t>127</t>
  </si>
  <si>
    <t>998731101</t>
  </si>
  <si>
    <t>Přesun hmot tonážní pro kotelny v objektech v do 6 m</t>
  </si>
  <si>
    <t>1657653113</t>
  </si>
  <si>
    <t>733</t>
  </si>
  <si>
    <t>Ústřední vytápění - rozvodné potrubí</t>
  </si>
  <si>
    <t>128</t>
  </si>
  <si>
    <t>733223104</t>
  </si>
  <si>
    <t>Potrubí měděné tvrdé spojované měkkým pájením D 22x1</t>
  </si>
  <si>
    <t>-875186908</t>
  </si>
  <si>
    <t>129</t>
  </si>
  <si>
    <t>733223105</t>
  </si>
  <si>
    <t>Potrubí měděné tvrdé spojované měkkým pájením D 28x1,5</t>
  </si>
  <si>
    <t>-498546843</t>
  </si>
  <si>
    <t>130</t>
  </si>
  <si>
    <t>733223106</t>
  </si>
  <si>
    <t>Potrubí měděné tvrdé spojované měkkým pájením D 35x1,5</t>
  </si>
  <si>
    <t>374188611</t>
  </si>
  <si>
    <t>131</t>
  </si>
  <si>
    <t>733291101</t>
  </si>
  <si>
    <t>Zkouška těsnosti potrubí měděné do D 35x1,5</t>
  </si>
  <si>
    <t>-108835712</t>
  </si>
  <si>
    <t>132</t>
  </si>
  <si>
    <t>998733101</t>
  </si>
  <si>
    <t>Přesun hmot tonážní pro rozvody potrubí v objektech v do 6 m</t>
  </si>
  <si>
    <t>926246745</t>
  </si>
  <si>
    <t>735</t>
  </si>
  <si>
    <t>Ústřední vytápění - otopná tělesa</t>
  </si>
  <si>
    <t>133</t>
  </si>
  <si>
    <t>735152354</t>
  </si>
  <si>
    <t>Otopné těleso panelové VK dvoudeskové bez přídavné přestupní plochy výška/délka 500/700mm výkon 587W</t>
  </si>
  <si>
    <t>-327223687</t>
  </si>
  <si>
    <t>134</t>
  </si>
  <si>
    <t>735152357</t>
  </si>
  <si>
    <t>Otopné těleso panel VK dvoudeskové bez přídavné přestupní plochy výška/délka 500/1000 mm výkon 838 W</t>
  </si>
  <si>
    <t>-472037035</t>
  </si>
  <si>
    <t>135</t>
  </si>
  <si>
    <t>735152361</t>
  </si>
  <si>
    <t>Otopné těleso panel VK dvoudeskové bez přídavné přestupní plochy výška/délka 500/1600 mm výkon 1341W</t>
  </si>
  <si>
    <t>-954936569</t>
  </si>
  <si>
    <t>136</t>
  </si>
  <si>
    <t>735152363</t>
  </si>
  <si>
    <t>Otopné těleso panel VK dvoudeskové bez přídavné přestupní plochy výška/délka 500/2000 mm výkon 1676W</t>
  </si>
  <si>
    <t>1195420213</t>
  </si>
  <si>
    <t>137</t>
  </si>
  <si>
    <t>998735101</t>
  </si>
  <si>
    <t>Přesun hmot tonážní pro otopná tělesa v objektech v do 6 m</t>
  </si>
  <si>
    <t>398043968</t>
  </si>
  <si>
    <t>741</t>
  </si>
  <si>
    <t>Elektroinstalace - silnoproud</t>
  </si>
  <si>
    <t>138</t>
  </si>
  <si>
    <t>741120001</t>
  </si>
  <si>
    <t>Montáž vodič Cu izolovaný plný a laněný žíla 0,35-6 mm2 pod omítku (CY)</t>
  </si>
  <si>
    <t>1037948795</t>
  </si>
  <si>
    <t>139</t>
  </si>
  <si>
    <t>741122001</t>
  </si>
  <si>
    <t>Montáž kabel Cu bez ukončení uložený pod omítku plný plochý 2x1 až 1,5 mm2 (CYKYLo)</t>
  </si>
  <si>
    <t>274871195</t>
  </si>
  <si>
    <t>140</t>
  </si>
  <si>
    <t>34111030</t>
  </si>
  <si>
    <t>kabel silový s Cu jádrem 1kV 3x1,5mm2</t>
  </si>
  <si>
    <t>-2078964913</t>
  </si>
  <si>
    <t>141</t>
  </si>
  <si>
    <t>741122003</t>
  </si>
  <si>
    <t>Montáž kabel Cu bez ukončení uložený pod omítku plný plochý 2x2,5 mm2 (CYKYLo)</t>
  </si>
  <si>
    <t>-1893446792</t>
  </si>
  <si>
    <t>142</t>
  </si>
  <si>
    <t>34111036</t>
  </si>
  <si>
    <t>kabel silový s Cu jádrem 1kV 3x2,5mm2</t>
  </si>
  <si>
    <t>-684338819</t>
  </si>
  <si>
    <t>143</t>
  </si>
  <si>
    <t>741130001</t>
  </si>
  <si>
    <t>Ukončení vodič izolovaný do 2,5mm2 v rozváděči nebo na přístroji</t>
  </si>
  <si>
    <t>-1527221092</t>
  </si>
  <si>
    <t>144</t>
  </si>
  <si>
    <t>741210001</t>
  </si>
  <si>
    <t>Montáž rozvodnice oceloplechová nebo plastová běžná do 20 kg</t>
  </si>
  <si>
    <t>972645897</t>
  </si>
  <si>
    <t>145</t>
  </si>
  <si>
    <t>35713852</t>
  </si>
  <si>
    <t>rozvodnice elektroměrové s jedním 3 fázovým místem bez požární úpravy</t>
  </si>
  <si>
    <t>352026228</t>
  </si>
  <si>
    <t>146</t>
  </si>
  <si>
    <t>741310001</t>
  </si>
  <si>
    <t>Montáž vypínač nástěnný 1-jednopólový prostředí normální</t>
  </si>
  <si>
    <t>943210227</t>
  </si>
  <si>
    <t>147</t>
  </si>
  <si>
    <t>34535512</t>
  </si>
  <si>
    <t>spínač jednopólový 10A bílý</t>
  </si>
  <si>
    <t>-1945028747</t>
  </si>
  <si>
    <t>148</t>
  </si>
  <si>
    <t>34536700</t>
  </si>
  <si>
    <t>rámeček pro spínače a zásuvky 3901A-B10 jednonásobný</t>
  </si>
  <si>
    <t>-1726262993</t>
  </si>
  <si>
    <t>149</t>
  </si>
  <si>
    <t>741313003</t>
  </si>
  <si>
    <t>Montáž zásuvka (polo)zapuštěná bezšroubové připojení 2x(2P+PE) dvojnásobná</t>
  </si>
  <si>
    <t>-856169630</t>
  </si>
  <si>
    <t>150</t>
  </si>
  <si>
    <t>34555123</t>
  </si>
  <si>
    <t>zásuvka 2násobná 16A bílá, slonová kost</t>
  </si>
  <si>
    <t>2036667220</t>
  </si>
  <si>
    <t>151</t>
  </si>
  <si>
    <t>741370002</t>
  </si>
  <si>
    <t>Montáž svítidlo žárovkové bytové stropní přisazené 1 zdroj se sklem</t>
  </si>
  <si>
    <t>-205351094</t>
  </si>
  <si>
    <t>152</t>
  </si>
  <si>
    <t>34818210</t>
  </si>
  <si>
    <t>svítidlo bytové plastové IP42  109, 1x9W</t>
  </si>
  <si>
    <t>1525143402</t>
  </si>
  <si>
    <t>153</t>
  </si>
  <si>
    <t>741371004</t>
  </si>
  <si>
    <t>Montáž svítidlo zářivkové bytové stropní přisazené 2 zdroje s krytem</t>
  </si>
  <si>
    <t>-1976146654</t>
  </si>
  <si>
    <t>154</t>
  </si>
  <si>
    <t>34823742</t>
  </si>
  <si>
    <t>svítidlo zářivkové interiérové s kompenzací, barva bílá, 2x58W, délka 2070mm</t>
  </si>
  <si>
    <t>1531648895</t>
  </si>
  <si>
    <t>155</t>
  </si>
  <si>
    <t>35822111</t>
  </si>
  <si>
    <t>jistič 1pólový-charakteristika B 16A</t>
  </si>
  <si>
    <t>-1759121811</t>
  </si>
  <si>
    <t>156</t>
  </si>
  <si>
    <t>35822109</t>
  </si>
  <si>
    <t>jistič 1pólový-charakteristika B 10A</t>
  </si>
  <si>
    <t>1798026630</t>
  </si>
  <si>
    <t>157</t>
  </si>
  <si>
    <t>35822602</t>
  </si>
  <si>
    <t>jistič 3-pól. D - distribuční, Ir = 20-25A, třmen. svorky pro 2,5-95mm2</t>
  </si>
  <si>
    <t>-630204242</t>
  </si>
  <si>
    <t>158</t>
  </si>
  <si>
    <t>35889206</t>
  </si>
  <si>
    <t>chránič proudový 4pólový 25A pracovního proudu 0,03A</t>
  </si>
  <si>
    <t>1862204018</t>
  </si>
  <si>
    <t>159</t>
  </si>
  <si>
    <t>741410001VL</t>
  </si>
  <si>
    <t>Hromosvodná soustava vč. plošiny</t>
  </si>
  <si>
    <t>-126573408</t>
  </si>
  <si>
    <t>Poznámka k položce:_x000D_
Zemnící soustava se 4 pomocnými jímači v hřebenové části. Soustava je svedena 8 svody a ukončena zemnícími tyčemi. Položka bude oceněna vč. všech přípomocných prací.</t>
  </si>
  <si>
    <t>160</t>
  </si>
  <si>
    <t>741810001</t>
  </si>
  <si>
    <t>Celková prohlídka elektrického rozvodu a zařízení do 100 000,- Kč</t>
  </si>
  <si>
    <t>415156681</t>
  </si>
  <si>
    <t>161</t>
  </si>
  <si>
    <t>998741101</t>
  </si>
  <si>
    <t>Přesun hmot tonážní pro silnoproud v objektech v do 6 m</t>
  </si>
  <si>
    <t>1926091679</t>
  </si>
  <si>
    <t>762</t>
  </si>
  <si>
    <t>Konstrukce tesařské</t>
  </si>
  <si>
    <t>162</t>
  </si>
  <si>
    <t>762083121</t>
  </si>
  <si>
    <t>Impregnace řeziva proti dřevokaznému hmyzu, houbám a plísním máčením třída ohrožení 1 a 2</t>
  </si>
  <si>
    <t>622111845</t>
  </si>
  <si>
    <t>163</t>
  </si>
  <si>
    <t>762331812</t>
  </si>
  <si>
    <t>Demontáž vázaných kcí krovů z hranolů průřezové plochy do 224 cm2</t>
  </si>
  <si>
    <t>-139302967</t>
  </si>
  <si>
    <t>164</t>
  </si>
  <si>
    <t>762332132</t>
  </si>
  <si>
    <t>Montáž vázaných kcí krovů pravidelných z hraněného řeziva průřezové plochy do 224 cm2</t>
  </si>
  <si>
    <t>-1608810710</t>
  </si>
  <si>
    <t>165</t>
  </si>
  <si>
    <t>60512130</t>
  </si>
  <si>
    <t>hranol stavební řezivo průřezu do 224cm2 do dl 6m</t>
  </si>
  <si>
    <t>1808182354</t>
  </si>
  <si>
    <t>166</t>
  </si>
  <si>
    <t>762332133</t>
  </si>
  <si>
    <t>Montáž vázaných kcí krovů pravidelných z hraněného řeziva průřezové plochy do 288 cm2</t>
  </si>
  <si>
    <t>536270586</t>
  </si>
  <si>
    <t>167</t>
  </si>
  <si>
    <t>60512136</t>
  </si>
  <si>
    <t>hranol stavební řezivo průřezu do 288cm2 dl 6-8m</t>
  </si>
  <si>
    <t>-1460338516</t>
  </si>
  <si>
    <t>168</t>
  </si>
  <si>
    <t>762341210</t>
  </si>
  <si>
    <t>Montáž bednění střech rovných a šikmých sklonu do 60° z hrubých prken na sraz</t>
  </si>
  <si>
    <t>-456911195</t>
  </si>
  <si>
    <t>169</t>
  </si>
  <si>
    <t>60515111</t>
  </si>
  <si>
    <t>řezivo jehličnaté boční prkno 20-30mm</t>
  </si>
  <si>
    <t>-1565245558</t>
  </si>
  <si>
    <t>170</t>
  </si>
  <si>
    <t>762342441</t>
  </si>
  <si>
    <t>Montáž lišt trojúhelníkových nebo kontralatí na střechách sklonu do 60°</t>
  </si>
  <si>
    <t>-1222662773</t>
  </si>
  <si>
    <t>171</t>
  </si>
  <si>
    <t>60514114</t>
  </si>
  <si>
    <t>řezivo jehličnaté lať impregnovaná dl 4 m</t>
  </si>
  <si>
    <t>887803588</t>
  </si>
  <si>
    <t>172</t>
  </si>
  <si>
    <t>762342812</t>
  </si>
  <si>
    <t>Demontáž laťování střech z latí osové vzdálenosti do 0,50 m</t>
  </si>
  <si>
    <t>130475937</t>
  </si>
  <si>
    <t>173</t>
  </si>
  <si>
    <t>762395000</t>
  </si>
  <si>
    <t>Spojovací prostředky krovů, bednění, laťování, nadstřešních konstrukcí</t>
  </si>
  <si>
    <t>806483719</t>
  </si>
  <si>
    <t>174</t>
  </si>
  <si>
    <t>762811811</t>
  </si>
  <si>
    <t>Demontáž záklopů stropů z hrubých prken tl do 32 mm</t>
  </si>
  <si>
    <t>1170032843</t>
  </si>
  <si>
    <t>175</t>
  </si>
  <si>
    <t>762822840</t>
  </si>
  <si>
    <t>Demontáž stropních trámů z hraněného řeziva průřezové plochy do 540 cm2</t>
  </si>
  <si>
    <t>-1908245279</t>
  </si>
  <si>
    <t>176</t>
  </si>
  <si>
    <t>762841812</t>
  </si>
  <si>
    <t>Demontáž podbíjení obkladů stropů a střech sklonu do 60° z hrubých prken s omítkou</t>
  </si>
  <si>
    <t>1947235783</t>
  </si>
  <si>
    <t>177</t>
  </si>
  <si>
    <t>998762101</t>
  </si>
  <si>
    <t>Přesun hmot tonážní pro kce tesařské v objektech v do 6 m</t>
  </si>
  <si>
    <t>-513314140</t>
  </si>
  <si>
    <t>763</t>
  </si>
  <si>
    <t>Konstrukce suché výstavby</t>
  </si>
  <si>
    <t>178</t>
  </si>
  <si>
    <t>763131414</t>
  </si>
  <si>
    <t>SDK podhled desky 1xA 15 bez izolace dvouvrstvá spodní kce profil CD+UD</t>
  </si>
  <si>
    <t>600224973</t>
  </si>
  <si>
    <t>179</t>
  </si>
  <si>
    <t>763131714</t>
  </si>
  <si>
    <t>SDK podhled základní penetrační nátěr</t>
  </si>
  <si>
    <t>1529795509</t>
  </si>
  <si>
    <t>180</t>
  </si>
  <si>
    <t>763131751</t>
  </si>
  <si>
    <t>Montáž parotěsné zábrany do SDK podhledu</t>
  </si>
  <si>
    <t>-1414786735</t>
  </si>
  <si>
    <t>181</t>
  </si>
  <si>
    <t>28329276</t>
  </si>
  <si>
    <t>fólie PE vyztužená pro parotěsnou vrstvu (reakce na oheň - třída E) 140g/m2</t>
  </si>
  <si>
    <t>-1689644941</t>
  </si>
  <si>
    <t>182</t>
  </si>
  <si>
    <t>763131765</t>
  </si>
  <si>
    <t>Příplatek k SDK podhledu za výšku zavěšení přes 0,5 do 1,0 m</t>
  </si>
  <si>
    <t>1048076342</t>
  </si>
  <si>
    <t>183</t>
  </si>
  <si>
    <t>763732114</t>
  </si>
  <si>
    <t>Montáž střešní konstrukce v do 10 m z příhradových vazníků konstrukční délky do 12,5 m</t>
  </si>
  <si>
    <t>1103940255</t>
  </si>
  <si>
    <t>184</t>
  </si>
  <si>
    <t>60512201</t>
  </si>
  <si>
    <t>příhradový vazník sedlový sušený neimpregnovaný dl do 12,5m</t>
  </si>
  <si>
    <t>-2049800591</t>
  </si>
  <si>
    <t>185</t>
  </si>
  <si>
    <t>998763301</t>
  </si>
  <si>
    <t>Přesun hmot tonážní pro sádrokartonové konstrukce v objektech v do 6 m</t>
  </si>
  <si>
    <t>725078319</t>
  </si>
  <si>
    <t>764</t>
  </si>
  <si>
    <t>Konstrukce klempířské</t>
  </si>
  <si>
    <t>186</t>
  </si>
  <si>
    <t>764001821</t>
  </si>
  <si>
    <t>Demontáž krytiny ze svitků nebo tabulí do suti</t>
  </si>
  <si>
    <t>1772605632</t>
  </si>
  <si>
    <t>187</t>
  </si>
  <si>
    <t>764004801</t>
  </si>
  <si>
    <t>Demontáž podokapního žlabu do suti</t>
  </si>
  <si>
    <t>-1829324123</t>
  </si>
  <si>
    <t>188</t>
  </si>
  <si>
    <t>764004861</t>
  </si>
  <si>
    <t>Demontáž svodu do suti</t>
  </si>
  <si>
    <t>1292017750</t>
  </si>
  <si>
    <t>189</t>
  </si>
  <si>
    <t>764111403</t>
  </si>
  <si>
    <t>Krytina střechy rovné drážkováním ze svitků z Pz plechu rš 500 mm sklonu do 60°</t>
  </si>
  <si>
    <t>-90272724</t>
  </si>
  <si>
    <t>Poznámka k položce:_x000D_
včetně všech ukončení, prostupů a navazujích konstrukcí</t>
  </si>
  <si>
    <t>190</t>
  </si>
  <si>
    <t>764511404</t>
  </si>
  <si>
    <t>Žlab podokapní půlkruhový z Pz plechu rš 330 mm</t>
  </si>
  <si>
    <t>1051491071</t>
  </si>
  <si>
    <t>191</t>
  </si>
  <si>
    <t>764511444</t>
  </si>
  <si>
    <t>Kotlík oválný (trychtýřový) pro podokapní žlaby z Pz plechu 330/100 mm</t>
  </si>
  <si>
    <t>593903407</t>
  </si>
  <si>
    <t>192</t>
  </si>
  <si>
    <t>764518422</t>
  </si>
  <si>
    <t>Svody kruhové včetně objímek, kolen, odskoků z Pz plechu průměru 100 mm</t>
  </si>
  <si>
    <t>1284867327</t>
  </si>
  <si>
    <t>193</t>
  </si>
  <si>
    <t>998764101</t>
  </si>
  <si>
    <t>Přesun hmot tonážní pro konstrukce klempířské v objektech v do 6 m</t>
  </si>
  <si>
    <t>-1919204811</t>
  </si>
  <si>
    <t>765</t>
  </si>
  <si>
    <t>Krytina skládaná</t>
  </si>
  <si>
    <t>194</t>
  </si>
  <si>
    <t>765111801</t>
  </si>
  <si>
    <t>Demontáž krytiny keramické drážkové sklonu do 30° na sucho do suti</t>
  </si>
  <si>
    <t>-395538497</t>
  </si>
  <si>
    <t>195</t>
  </si>
  <si>
    <t>765111811</t>
  </si>
  <si>
    <t>Příplatek k demontáži krytiny keramické drážkové do suti za sklon přes 30°</t>
  </si>
  <si>
    <t>930875715</t>
  </si>
  <si>
    <t>196</t>
  </si>
  <si>
    <t>765111861</t>
  </si>
  <si>
    <t>Demontáž krytiny keramické hřebenů a nároží sklonu do 30° na sucho do suti</t>
  </si>
  <si>
    <t>-235963660</t>
  </si>
  <si>
    <t>197</t>
  </si>
  <si>
    <t>765131851</t>
  </si>
  <si>
    <t>Demontáž vlnité vláknocementové krytiny sklonu do 30° do suti</t>
  </si>
  <si>
    <t>1773297065</t>
  </si>
  <si>
    <t>198</t>
  </si>
  <si>
    <t>765131871</t>
  </si>
  <si>
    <t>Demontáž hřebene nebo nároží vlnité vláknocementové krytiny sklonu do 30° do suti</t>
  </si>
  <si>
    <t>-831925804</t>
  </si>
  <si>
    <t>199</t>
  </si>
  <si>
    <t>765191011</t>
  </si>
  <si>
    <t>Montáž pojistné hydroizolační nebo parotěsné fólie kladené ve sklonu do 30° volně na krokve</t>
  </si>
  <si>
    <t>1686329591</t>
  </si>
  <si>
    <t>200</t>
  </si>
  <si>
    <t>28329250</t>
  </si>
  <si>
    <t>fólie nekontaktní nízkodifuzně propustná PE mikroperforovaná pro doplňkovou hydroizolační vrstvu třípláštových střech (reakce na oheň - třída F) 110g/m2</t>
  </si>
  <si>
    <t>-367738030</t>
  </si>
  <si>
    <t>201</t>
  </si>
  <si>
    <t>765193001</t>
  </si>
  <si>
    <t>Montáž podkladního vyrovnávacího pásu</t>
  </si>
  <si>
    <t>-1425232116</t>
  </si>
  <si>
    <t>202</t>
  </si>
  <si>
    <t>28329043</t>
  </si>
  <si>
    <t>fólie difuzně propustné s nakašírovanou strukturovanou rohoží pod hladkou plechovou krytinu se samolepící páskou v podélném přesahu</t>
  </si>
  <si>
    <t>-1959981806</t>
  </si>
  <si>
    <t>203</t>
  </si>
  <si>
    <t>998765101</t>
  </si>
  <si>
    <t>Přesun hmot tonážní pro krytiny skládané v objektech v do 6 m</t>
  </si>
  <si>
    <t>-1462475337</t>
  </si>
  <si>
    <t>766</t>
  </si>
  <si>
    <t>Konstrukce truhlářské</t>
  </si>
  <si>
    <t>204</t>
  </si>
  <si>
    <t>766622125VL01</t>
  </si>
  <si>
    <t>Montáž a dodávka plastových oken</t>
  </si>
  <si>
    <t>-279718455</t>
  </si>
  <si>
    <t>205</t>
  </si>
  <si>
    <t>766622125VL02</t>
  </si>
  <si>
    <t>Montáž a dodávka plastových dveří vchodových</t>
  </si>
  <si>
    <t>-1038116851</t>
  </si>
  <si>
    <t>206</t>
  </si>
  <si>
    <t>766660001</t>
  </si>
  <si>
    <t>Montáž dveřních křídel otvíravých jednokřídlových š do 0,8 m do ocelové zárubně</t>
  </si>
  <si>
    <t>-1725973985</t>
  </si>
  <si>
    <t>207</t>
  </si>
  <si>
    <t>61162086</t>
  </si>
  <si>
    <t>dveře jednokřídlé dřevotřískové povrch laminátový plné 800x1970/2100mm</t>
  </si>
  <si>
    <t>99453786</t>
  </si>
  <si>
    <t>208</t>
  </si>
  <si>
    <t>61162085</t>
  </si>
  <si>
    <t>dveře jednokřídlé dřevotřískové povrch laminátový plné 700x1970/2100mm</t>
  </si>
  <si>
    <t>1558455048</t>
  </si>
  <si>
    <t>209</t>
  </si>
  <si>
    <t>766660002</t>
  </si>
  <si>
    <t>Montáž dveřních křídel otvíravých jednokřídlových š přes 0,8 m do ocelové zárubně</t>
  </si>
  <si>
    <t>-1186192000</t>
  </si>
  <si>
    <t>210</t>
  </si>
  <si>
    <t>61162087</t>
  </si>
  <si>
    <t>dveře jednokřídlé dřevotřískové povrch laminátový plné 900x1970/2100mm</t>
  </si>
  <si>
    <t>1141011854</t>
  </si>
  <si>
    <t>211</t>
  </si>
  <si>
    <t>766660728</t>
  </si>
  <si>
    <t>Montáž dveřního interiérového kování - zámku</t>
  </si>
  <si>
    <t>-1969738845</t>
  </si>
  <si>
    <t>212</t>
  </si>
  <si>
    <t>54924002</t>
  </si>
  <si>
    <t>zámek zadlabací 190/140 /20 L s obyčejným klíčem</t>
  </si>
  <si>
    <t>-849736970</t>
  </si>
  <si>
    <t>213</t>
  </si>
  <si>
    <t>766660729</t>
  </si>
  <si>
    <t>Montáž dveřního interiérového kování - štítku s klikou</t>
  </si>
  <si>
    <t>-1999403711</t>
  </si>
  <si>
    <t>214</t>
  </si>
  <si>
    <t>54914622</t>
  </si>
  <si>
    <t>kování dveřní vrchní klika včetně štítu a montážního materiálu BB 72 matný nikl</t>
  </si>
  <si>
    <t>-1440235096</t>
  </si>
  <si>
    <t>215</t>
  </si>
  <si>
    <t>766694112</t>
  </si>
  <si>
    <t>Montáž parapetních desek dřevěných nebo plastových šířky do 30 cm délky do 1,6 m</t>
  </si>
  <si>
    <t>-107058421</t>
  </si>
  <si>
    <t>216</t>
  </si>
  <si>
    <t>60794101</t>
  </si>
  <si>
    <t>deska parapetní dřevotřísková vnitřní 200x1000mm</t>
  </si>
  <si>
    <t>-210982914</t>
  </si>
  <si>
    <t>217</t>
  </si>
  <si>
    <t>60794121</t>
  </si>
  <si>
    <t>koncovka PVC k parapetním dřevotřískovým deskám 600mm</t>
  </si>
  <si>
    <t>464458435</t>
  </si>
  <si>
    <t>218</t>
  </si>
  <si>
    <t>766811112VL</t>
  </si>
  <si>
    <t>Dodávka a montáž kuchyňské linky vč. desky, lišt, dřezu a baterie</t>
  </si>
  <si>
    <t>815325244</t>
  </si>
  <si>
    <t>219</t>
  </si>
  <si>
    <t>998766101</t>
  </si>
  <si>
    <t>Přesun hmot tonážní pro konstrukce truhlářské v objektech v do 6 m</t>
  </si>
  <si>
    <t>309924532</t>
  </si>
  <si>
    <t>767</t>
  </si>
  <si>
    <t>Konstrukce zámečnické</t>
  </si>
  <si>
    <t>220</t>
  </si>
  <si>
    <t>767651112</t>
  </si>
  <si>
    <t>Montáž vrat garážových sekčních zajížděcích pod strop plochy do 9 m2</t>
  </si>
  <si>
    <t>914531826</t>
  </si>
  <si>
    <t>221</t>
  </si>
  <si>
    <t>55345868VL01</t>
  </si>
  <si>
    <t>vrata garážová sekční z ocelových lamel, zateplená PUR tl 42mm 2,93x2,49m</t>
  </si>
  <si>
    <t>-1490174449</t>
  </si>
  <si>
    <t>222</t>
  </si>
  <si>
    <t>767651114</t>
  </si>
  <si>
    <t>Montáž vrat garážových sekčních zajížděcích pod strop plochy přes 13 m2</t>
  </si>
  <si>
    <t>1553100415</t>
  </si>
  <si>
    <t>223</t>
  </si>
  <si>
    <t>55345871VL01</t>
  </si>
  <si>
    <t>vrata garážová sekční zateplená lamela  4,7x3,6m</t>
  </si>
  <si>
    <t>-150572061</t>
  </si>
  <si>
    <t>224</t>
  </si>
  <si>
    <t>767651126</t>
  </si>
  <si>
    <t>Montáž vrat garážových sekčních elektrického stropního pohonu</t>
  </si>
  <si>
    <t>-381419472</t>
  </si>
  <si>
    <t>225</t>
  </si>
  <si>
    <t>55345877</t>
  </si>
  <si>
    <t>pohon garážových sekčních a výklopných vrat o síle 800N  max. 25 cyklů denně</t>
  </si>
  <si>
    <t>406832904</t>
  </si>
  <si>
    <t>226</t>
  </si>
  <si>
    <t>998767101</t>
  </si>
  <si>
    <t>Přesun hmot tonážní pro zámečnické konstrukce v objektech v do 6 m</t>
  </si>
  <si>
    <t>1980067607</t>
  </si>
  <si>
    <t>771</t>
  </si>
  <si>
    <t>Podlahy z dlaždic</t>
  </si>
  <si>
    <t>227</t>
  </si>
  <si>
    <t>771111011</t>
  </si>
  <si>
    <t>Vysátí podkladu před pokládkou dlažby</t>
  </si>
  <si>
    <t>-584827712</t>
  </si>
  <si>
    <t>228</t>
  </si>
  <si>
    <t>771121011</t>
  </si>
  <si>
    <t>Nátěr penetrační na podlahu</t>
  </si>
  <si>
    <t>1310703478</t>
  </si>
  <si>
    <t>229</t>
  </si>
  <si>
    <t>771474112</t>
  </si>
  <si>
    <t>Montáž soklů z dlaždic keramických rovných flexibilní lepidlo v do 90 mm</t>
  </si>
  <si>
    <t>-294973264</t>
  </si>
  <si>
    <t>230</t>
  </si>
  <si>
    <t>59761003</t>
  </si>
  <si>
    <t>dlažba keramická hutná hladká do interiéru přes 9 do 12ks/m2</t>
  </si>
  <si>
    <t>965640872</t>
  </si>
  <si>
    <t>231</t>
  </si>
  <si>
    <t>771574112</t>
  </si>
  <si>
    <t>Montáž podlah keramických hladkých lepených flexibilním lepidlem do 12 ks/ m2</t>
  </si>
  <si>
    <t>-1571244888</t>
  </si>
  <si>
    <t>232</t>
  </si>
  <si>
    <t>1713738571</t>
  </si>
  <si>
    <t>233</t>
  </si>
  <si>
    <t>771591112</t>
  </si>
  <si>
    <t>Izolace pod dlažbu nátěrem nebo stěrkou ve dvou vrstvách</t>
  </si>
  <si>
    <t>-1394460630</t>
  </si>
  <si>
    <t>234</t>
  </si>
  <si>
    <t>771591241</t>
  </si>
  <si>
    <t>Izolace těsnícími pásy vnitřní kout</t>
  </si>
  <si>
    <t>-377636310</t>
  </si>
  <si>
    <t>235</t>
  </si>
  <si>
    <t>771591264</t>
  </si>
  <si>
    <t>Izolace těsnícími pásy mezi podlahou a stěnou</t>
  </si>
  <si>
    <t>169103073</t>
  </si>
  <si>
    <t>236</t>
  </si>
  <si>
    <t>771591414</t>
  </si>
  <si>
    <t>Liniové odvodnění v úrovni podlahy s H nebo V odtokem s rámem a roštem délky 800 mm</t>
  </si>
  <si>
    <t>1788907951</t>
  </si>
  <si>
    <t>237</t>
  </si>
  <si>
    <t>771592011</t>
  </si>
  <si>
    <t>Čištění vnitřních ploch podlah nebo schodišť po položení dlažby chemickými prostředky</t>
  </si>
  <si>
    <t>-1725185451</t>
  </si>
  <si>
    <t>238</t>
  </si>
  <si>
    <t>998771101</t>
  </si>
  <si>
    <t>Přesun hmot tonážní pro podlahy z dlaždic v objektech v do 6 m</t>
  </si>
  <si>
    <t>279315030</t>
  </si>
  <si>
    <t>781</t>
  </si>
  <si>
    <t>Dokončovací práce - obklady</t>
  </si>
  <si>
    <t>239</t>
  </si>
  <si>
    <t>781111011</t>
  </si>
  <si>
    <t>Ometení (oprášení) stěny při přípravě podkladu</t>
  </si>
  <si>
    <t>1538720156</t>
  </si>
  <si>
    <t>240</t>
  </si>
  <si>
    <t>781121011</t>
  </si>
  <si>
    <t>Nátěr penetrační na stěnu</t>
  </si>
  <si>
    <t>-1318788185</t>
  </si>
  <si>
    <t>241</t>
  </si>
  <si>
    <t>781131112</t>
  </si>
  <si>
    <t>Izolace pod obklad nátěrem nebo stěrkou ve dvou vrstvách</t>
  </si>
  <si>
    <t>364494258</t>
  </si>
  <si>
    <t>242</t>
  </si>
  <si>
    <t>781474114</t>
  </si>
  <si>
    <t>Montáž obkladů vnitřních keramických hladkých do 22 ks/m2 lepených flexibilním lepidlem</t>
  </si>
  <si>
    <t>-1642856282</t>
  </si>
  <si>
    <t>243</t>
  </si>
  <si>
    <t>59761040</t>
  </si>
  <si>
    <t>obklad keramický hladký přes 19 do 22ks/m2</t>
  </si>
  <si>
    <t>-896923243</t>
  </si>
  <si>
    <t>244</t>
  </si>
  <si>
    <t>781494511</t>
  </si>
  <si>
    <t>Plastové profily ukončovací lepené flexibilním lepidlem</t>
  </si>
  <si>
    <t>497398750</t>
  </si>
  <si>
    <t>245</t>
  </si>
  <si>
    <t>781495211</t>
  </si>
  <si>
    <t>Čištění vnitřních ploch stěn po provedení obkladu chemickými prostředky</t>
  </si>
  <si>
    <t>-156801727</t>
  </si>
  <si>
    <t>246</t>
  </si>
  <si>
    <t>998781101</t>
  </si>
  <si>
    <t>Přesun hmot tonážní pro obklady keramické v objektech v do 6 m</t>
  </si>
  <si>
    <t>-1717917355</t>
  </si>
  <si>
    <t>783</t>
  </si>
  <si>
    <t>Dokončovací práce - nátěry</t>
  </si>
  <si>
    <t>247</t>
  </si>
  <si>
    <t>783301401</t>
  </si>
  <si>
    <t>Ometení zámečnických konstrukcí</t>
  </si>
  <si>
    <t>-804723361</t>
  </si>
  <si>
    <t>248</t>
  </si>
  <si>
    <t>783314101</t>
  </si>
  <si>
    <t>Základní jednonásobný syntetický nátěr zámečnických konstrukcí</t>
  </si>
  <si>
    <t>441165946</t>
  </si>
  <si>
    <t>249</t>
  </si>
  <si>
    <t>783314101VL</t>
  </si>
  <si>
    <t>Nátěry venkovních dvířek, konstrukcí střech a ostatních zámečnických výrobků nespecifikovaných</t>
  </si>
  <si>
    <t>-422106949</t>
  </si>
  <si>
    <t>250</t>
  </si>
  <si>
    <t>783315101</t>
  </si>
  <si>
    <t>Mezinátěr jednonásobný syntetický standardní zámečnických konstrukcí</t>
  </si>
  <si>
    <t>1820776722</t>
  </si>
  <si>
    <t>251</t>
  </si>
  <si>
    <t>783317101</t>
  </si>
  <si>
    <t>Krycí jednonásobný syntetický standardní nátěr zámečnických konstrukcí</t>
  </si>
  <si>
    <t>238926246</t>
  </si>
  <si>
    <t>252</t>
  </si>
  <si>
    <t>783801401</t>
  </si>
  <si>
    <t>Ometení omítek před provedením nátěru</t>
  </si>
  <si>
    <t>-1384970375</t>
  </si>
  <si>
    <t>253</t>
  </si>
  <si>
    <t>783823133</t>
  </si>
  <si>
    <t>Penetrační silikátový nátěr hladkých, tenkovrstvých zrnitých nebo štukových omítek</t>
  </si>
  <si>
    <t>32026430</t>
  </si>
  <si>
    <t>254</t>
  </si>
  <si>
    <t>783827423</t>
  </si>
  <si>
    <t>Krycí dvojnásobný silikátový nátěr omítek stupně členitosti 1 a 2</t>
  </si>
  <si>
    <t>1601571442</t>
  </si>
  <si>
    <t>255</t>
  </si>
  <si>
    <t>783901451</t>
  </si>
  <si>
    <t>Zametení betonových podlah před provedením nátěru</t>
  </si>
  <si>
    <t>1708613260</t>
  </si>
  <si>
    <t>256</t>
  </si>
  <si>
    <t>783901453</t>
  </si>
  <si>
    <t>Vysátí betonových podlah před provedením nátěru</t>
  </si>
  <si>
    <t>658055825</t>
  </si>
  <si>
    <t>257</t>
  </si>
  <si>
    <t>783933151</t>
  </si>
  <si>
    <t>Penetrační epoxidový nátěr hladkých betonových podlah</t>
  </si>
  <si>
    <t>223485505</t>
  </si>
  <si>
    <t>258</t>
  </si>
  <si>
    <t>783937161</t>
  </si>
  <si>
    <t>Krycí dvojnásobný epoxidový vodou ředitelný nátěr betonové podlahy</t>
  </si>
  <si>
    <t>-434435948</t>
  </si>
  <si>
    <t>784</t>
  </si>
  <si>
    <t>Dokončovací práce - malby a tapety</t>
  </si>
  <si>
    <t>259</t>
  </si>
  <si>
    <t>784111001</t>
  </si>
  <si>
    <t>Oprášení (ometení ) podkladu v místnostech výšky do 3,80 m</t>
  </si>
  <si>
    <t>1206080602</t>
  </si>
  <si>
    <t>260</t>
  </si>
  <si>
    <t>784181101</t>
  </si>
  <si>
    <t>Základní akrylátová jednonásobná penetrace podkladu v místnostech výšky do 3,80m</t>
  </si>
  <si>
    <t>1198429778</t>
  </si>
  <si>
    <t>261</t>
  </si>
  <si>
    <t>784221101</t>
  </si>
  <si>
    <t>Dvojnásobné bílé malby ze směsí za sucha dobře otěruvzdorných v místnostech do 3,80 m</t>
  </si>
  <si>
    <t>1444301183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</si>
</sst>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0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19"/>
      <c r="AQ5" s="19"/>
      <c r="AR5" s="17"/>
      <c r="BE5" s="22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2" t="s">
        <v>17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19"/>
      <c r="AQ6" s="19"/>
      <c r="AR6" s="17"/>
      <c r="BE6" s="22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2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8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2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2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8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E13" s="228"/>
      <c r="BS13" s="14" t="s">
        <v>6</v>
      </c>
    </row>
    <row r="14" spans="1:74" ht="12.75">
      <c r="B14" s="18"/>
      <c r="C14" s="19"/>
      <c r="D14" s="19"/>
      <c r="E14" s="233" t="s">
        <v>28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2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8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2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28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8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2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28"/>
      <c r="BS20" s="14" t="s">
        <v>31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8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8"/>
    </row>
    <row r="23" spans="1:71" s="1" customFormat="1" ht="16.5" customHeight="1">
      <c r="B23" s="18"/>
      <c r="C23" s="19"/>
      <c r="D23" s="19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19"/>
      <c r="AP23" s="19"/>
      <c r="AQ23" s="19"/>
      <c r="AR23" s="17"/>
      <c r="BE23" s="22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8"/>
    </row>
    <row r="26" spans="1:71" s="2" customFormat="1" ht="25.9" customHeight="1">
      <c r="A26" s="31"/>
      <c r="B26" s="32"/>
      <c r="C26" s="33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6">
        <f>ROUND(AG94,2)</f>
        <v>0</v>
      </c>
      <c r="AL26" s="237"/>
      <c r="AM26" s="237"/>
      <c r="AN26" s="237"/>
      <c r="AO26" s="237"/>
      <c r="AP26" s="33"/>
      <c r="AQ26" s="33"/>
      <c r="AR26" s="36"/>
      <c r="BE26" s="22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8" t="s">
        <v>35</v>
      </c>
      <c r="M28" s="238"/>
      <c r="N28" s="238"/>
      <c r="O28" s="238"/>
      <c r="P28" s="238"/>
      <c r="Q28" s="33"/>
      <c r="R28" s="33"/>
      <c r="S28" s="33"/>
      <c r="T28" s="33"/>
      <c r="U28" s="33"/>
      <c r="V28" s="33"/>
      <c r="W28" s="238" t="s">
        <v>36</v>
      </c>
      <c r="X28" s="238"/>
      <c r="Y28" s="238"/>
      <c r="Z28" s="238"/>
      <c r="AA28" s="238"/>
      <c r="AB28" s="238"/>
      <c r="AC28" s="238"/>
      <c r="AD28" s="238"/>
      <c r="AE28" s="238"/>
      <c r="AF28" s="33"/>
      <c r="AG28" s="33"/>
      <c r="AH28" s="33"/>
      <c r="AI28" s="33"/>
      <c r="AJ28" s="33"/>
      <c r="AK28" s="238" t="s">
        <v>37</v>
      </c>
      <c r="AL28" s="238"/>
      <c r="AM28" s="238"/>
      <c r="AN28" s="238"/>
      <c r="AO28" s="238"/>
      <c r="AP28" s="33"/>
      <c r="AQ28" s="33"/>
      <c r="AR28" s="36"/>
      <c r="BE28" s="228"/>
    </row>
    <row r="29" spans="1:71" s="3" customFormat="1" ht="14.45" customHeight="1"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241">
        <v>0.21</v>
      </c>
      <c r="M29" s="240"/>
      <c r="N29" s="240"/>
      <c r="O29" s="240"/>
      <c r="P29" s="240"/>
      <c r="Q29" s="38"/>
      <c r="R29" s="38"/>
      <c r="S29" s="38"/>
      <c r="T29" s="38"/>
      <c r="U29" s="38"/>
      <c r="V29" s="38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8"/>
      <c r="AG29" s="38"/>
      <c r="AH29" s="38"/>
      <c r="AI29" s="38"/>
      <c r="AJ29" s="38"/>
      <c r="AK29" s="239">
        <f>ROUND(AV94, 2)</f>
        <v>0</v>
      </c>
      <c r="AL29" s="240"/>
      <c r="AM29" s="240"/>
      <c r="AN29" s="240"/>
      <c r="AO29" s="240"/>
      <c r="AP29" s="38"/>
      <c r="AQ29" s="38"/>
      <c r="AR29" s="39"/>
      <c r="BE29" s="229"/>
    </row>
    <row r="30" spans="1:71" s="3" customFormat="1" ht="14.45" customHeight="1"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241">
        <v>0.15</v>
      </c>
      <c r="M30" s="240"/>
      <c r="N30" s="240"/>
      <c r="O30" s="240"/>
      <c r="P30" s="240"/>
      <c r="Q30" s="38"/>
      <c r="R30" s="38"/>
      <c r="S30" s="38"/>
      <c r="T30" s="38"/>
      <c r="U30" s="38"/>
      <c r="V30" s="38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8"/>
      <c r="AG30" s="38"/>
      <c r="AH30" s="38"/>
      <c r="AI30" s="38"/>
      <c r="AJ30" s="38"/>
      <c r="AK30" s="239">
        <f>ROUND(AW94, 2)</f>
        <v>0</v>
      </c>
      <c r="AL30" s="240"/>
      <c r="AM30" s="240"/>
      <c r="AN30" s="240"/>
      <c r="AO30" s="240"/>
      <c r="AP30" s="38"/>
      <c r="AQ30" s="38"/>
      <c r="AR30" s="39"/>
      <c r="BE30" s="229"/>
    </row>
    <row r="31" spans="1:71" s="3" customFormat="1" ht="14.45" hidden="1" customHeight="1"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241">
        <v>0.21</v>
      </c>
      <c r="M31" s="240"/>
      <c r="N31" s="240"/>
      <c r="O31" s="240"/>
      <c r="P31" s="240"/>
      <c r="Q31" s="38"/>
      <c r="R31" s="38"/>
      <c r="S31" s="38"/>
      <c r="T31" s="38"/>
      <c r="U31" s="38"/>
      <c r="V31" s="38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8"/>
      <c r="AG31" s="38"/>
      <c r="AH31" s="38"/>
      <c r="AI31" s="38"/>
      <c r="AJ31" s="38"/>
      <c r="AK31" s="239">
        <v>0</v>
      </c>
      <c r="AL31" s="240"/>
      <c r="AM31" s="240"/>
      <c r="AN31" s="240"/>
      <c r="AO31" s="240"/>
      <c r="AP31" s="38"/>
      <c r="AQ31" s="38"/>
      <c r="AR31" s="39"/>
      <c r="BE31" s="229"/>
    </row>
    <row r="32" spans="1:71" s="3" customFormat="1" ht="14.45" hidden="1" customHeight="1"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241">
        <v>0.15</v>
      </c>
      <c r="M32" s="240"/>
      <c r="N32" s="240"/>
      <c r="O32" s="240"/>
      <c r="P32" s="240"/>
      <c r="Q32" s="38"/>
      <c r="R32" s="38"/>
      <c r="S32" s="38"/>
      <c r="T32" s="38"/>
      <c r="U32" s="38"/>
      <c r="V32" s="38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8"/>
      <c r="AG32" s="38"/>
      <c r="AH32" s="38"/>
      <c r="AI32" s="38"/>
      <c r="AJ32" s="38"/>
      <c r="AK32" s="239">
        <v>0</v>
      </c>
      <c r="AL32" s="240"/>
      <c r="AM32" s="240"/>
      <c r="AN32" s="240"/>
      <c r="AO32" s="240"/>
      <c r="AP32" s="38"/>
      <c r="AQ32" s="38"/>
      <c r="AR32" s="39"/>
      <c r="BE32" s="229"/>
    </row>
    <row r="33" spans="1:57" s="3" customFormat="1" ht="14.45" hidden="1" customHeight="1"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241">
        <v>0</v>
      </c>
      <c r="M33" s="240"/>
      <c r="N33" s="240"/>
      <c r="O33" s="240"/>
      <c r="P33" s="240"/>
      <c r="Q33" s="38"/>
      <c r="R33" s="38"/>
      <c r="S33" s="38"/>
      <c r="T33" s="38"/>
      <c r="U33" s="38"/>
      <c r="V33" s="38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8"/>
      <c r="AG33" s="38"/>
      <c r="AH33" s="38"/>
      <c r="AI33" s="38"/>
      <c r="AJ33" s="38"/>
      <c r="AK33" s="239">
        <v>0</v>
      </c>
      <c r="AL33" s="240"/>
      <c r="AM33" s="240"/>
      <c r="AN33" s="240"/>
      <c r="AO33" s="240"/>
      <c r="AP33" s="38"/>
      <c r="AQ33" s="38"/>
      <c r="AR33" s="39"/>
      <c r="BE33" s="22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8"/>
    </row>
    <row r="35" spans="1:57" s="2" customFormat="1" ht="25.9" customHeight="1">
      <c r="A35" s="31"/>
      <c r="B35" s="32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242" t="s">
        <v>46</v>
      </c>
      <c r="Y35" s="243"/>
      <c r="Z35" s="243"/>
      <c r="AA35" s="243"/>
      <c r="AB35" s="243"/>
      <c r="AC35" s="42"/>
      <c r="AD35" s="42"/>
      <c r="AE35" s="42"/>
      <c r="AF35" s="42"/>
      <c r="AG35" s="42"/>
      <c r="AH35" s="42"/>
      <c r="AI35" s="42"/>
      <c r="AJ35" s="42"/>
      <c r="AK35" s="244">
        <f>SUM(AK26:AK33)</f>
        <v>0</v>
      </c>
      <c r="AL35" s="243"/>
      <c r="AM35" s="243"/>
      <c r="AN35" s="243"/>
      <c r="AO35" s="24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48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49</v>
      </c>
      <c r="AI60" s="35"/>
      <c r="AJ60" s="35"/>
      <c r="AK60" s="35"/>
      <c r="AL60" s="35"/>
      <c r="AM60" s="49" t="s">
        <v>50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51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52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49</v>
      </c>
      <c r="AI75" s="35"/>
      <c r="AJ75" s="35"/>
      <c r="AK75" s="35"/>
      <c r="AL75" s="35"/>
      <c r="AM75" s="49" t="s">
        <v>50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2020/073_2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6" t="str">
        <f>K6</f>
        <v>Stavební úpravy, přístavba a změna užívání objektu - RD č.p. 26 - Obecní sklad se zázemím pro obecní techniku a dílnou</v>
      </c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p.č.st. 36/1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8" t="str">
        <f>IF(AN8= "","",AN8)</f>
        <v/>
      </c>
      <c r="AN87" s="248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Obec Křečkov, č. p. 68, 29001 Křečkov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49" t="str">
        <f>IF(E17="","",E17)</f>
        <v>KFJ, s.r.o.</v>
      </c>
      <c r="AN89" s="250"/>
      <c r="AO89" s="250"/>
      <c r="AP89" s="250"/>
      <c r="AQ89" s="33"/>
      <c r="AR89" s="36"/>
      <c r="AS89" s="251" t="s">
        <v>54</v>
      </c>
      <c r="AT89" s="25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32</v>
      </c>
      <c r="AJ90" s="33"/>
      <c r="AK90" s="33"/>
      <c r="AL90" s="33"/>
      <c r="AM90" s="249" t="str">
        <f>IF(E20="","",E20)</f>
        <v>KFJ, s.r.o.</v>
      </c>
      <c r="AN90" s="250"/>
      <c r="AO90" s="250"/>
      <c r="AP90" s="250"/>
      <c r="AQ90" s="33"/>
      <c r="AR90" s="36"/>
      <c r="AS90" s="253"/>
      <c r="AT90" s="25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5"/>
      <c r="AT91" s="25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57" t="s">
        <v>55</v>
      </c>
      <c r="D92" s="258"/>
      <c r="E92" s="258"/>
      <c r="F92" s="258"/>
      <c r="G92" s="258"/>
      <c r="H92" s="70"/>
      <c r="I92" s="259" t="s">
        <v>56</v>
      </c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60" t="s">
        <v>57</v>
      </c>
      <c r="AH92" s="258"/>
      <c r="AI92" s="258"/>
      <c r="AJ92" s="258"/>
      <c r="AK92" s="258"/>
      <c r="AL92" s="258"/>
      <c r="AM92" s="258"/>
      <c r="AN92" s="259" t="s">
        <v>58</v>
      </c>
      <c r="AO92" s="258"/>
      <c r="AP92" s="261"/>
      <c r="AQ92" s="71" t="s">
        <v>59</v>
      </c>
      <c r="AR92" s="36"/>
      <c r="AS92" s="72" t="s">
        <v>60</v>
      </c>
      <c r="AT92" s="73" t="s">
        <v>61</v>
      </c>
      <c r="AU92" s="73" t="s">
        <v>62</v>
      </c>
      <c r="AV92" s="73" t="s">
        <v>63</v>
      </c>
      <c r="AW92" s="73" t="s">
        <v>64</v>
      </c>
      <c r="AX92" s="73" t="s">
        <v>65</v>
      </c>
      <c r="AY92" s="73" t="s">
        <v>66</v>
      </c>
      <c r="AZ92" s="73" t="s">
        <v>67</v>
      </c>
      <c r="BA92" s="73" t="s">
        <v>68</v>
      </c>
      <c r="BB92" s="73" t="s">
        <v>69</v>
      </c>
      <c r="BC92" s="73" t="s">
        <v>70</v>
      </c>
      <c r="BD92" s="74" t="s">
        <v>71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72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5">
        <f>ROUND(AG95,2)</f>
        <v>0</v>
      </c>
      <c r="AH94" s="265"/>
      <c r="AI94" s="265"/>
      <c r="AJ94" s="265"/>
      <c r="AK94" s="265"/>
      <c r="AL94" s="265"/>
      <c r="AM94" s="265"/>
      <c r="AN94" s="266">
        <f>SUM(AG94,AT94)</f>
        <v>0</v>
      </c>
      <c r="AO94" s="266"/>
      <c r="AP94" s="266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73</v>
      </c>
      <c r="BT94" s="88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0" s="7" customFormat="1" ht="50.25" customHeight="1">
      <c r="A95" s="89" t="s">
        <v>77</v>
      </c>
      <c r="B95" s="90"/>
      <c r="C95" s="91"/>
      <c r="D95" s="264" t="s">
        <v>14</v>
      </c>
      <c r="E95" s="264"/>
      <c r="F95" s="264"/>
      <c r="G95" s="264"/>
      <c r="H95" s="264"/>
      <c r="I95" s="92"/>
      <c r="J95" s="264" t="s">
        <v>17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2">
        <f>'2020-073_2 - Stavební úpr...'!J30</f>
        <v>0</v>
      </c>
      <c r="AH95" s="263"/>
      <c r="AI95" s="263"/>
      <c r="AJ95" s="263"/>
      <c r="AK95" s="263"/>
      <c r="AL95" s="263"/>
      <c r="AM95" s="263"/>
      <c r="AN95" s="262">
        <f>SUM(AG95,AT95)</f>
        <v>0</v>
      </c>
      <c r="AO95" s="263"/>
      <c r="AP95" s="263"/>
      <c r="AQ95" s="93" t="s">
        <v>78</v>
      </c>
      <c r="AR95" s="94"/>
      <c r="AS95" s="95">
        <v>0</v>
      </c>
      <c r="AT95" s="96">
        <f>ROUND(SUM(AV95:AW95),2)</f>
        <v>0</v>
      </c>
      <c r="AU95" s="97">
        <f>'2020-073_2 - Stavební úpr...'!P152</f>
        <v>0</v>
      </c>
      <c r="AV95" s="96">
        <f>'2020-073_2 - Stavební úpr...'!J33</f>
        <v>0</v>
      </c>
      <c r="AW95" s="96">
        <f>'2020-073_2 - Stavební úpr...'!J34</f>
        <v>0</v>
      </c>
      <c r="AX95" s="96">
        <f>'2020-073_2 - Stavební úpr...'!J35</f>
        <v>0</v>
      </c>
      <c r="AY95" s="96">
        <f>'2020-073_2 - Stavební úpr...'!J36</f>
        <v>0</v>
      </c>
      <c r="AZ95" s="96">
        <f>'2020-073_2 - Stavební úpr...'!F33</f>
        <v>0</v>
      </c>
      <c r="BA95" s="96">
        <f>'2020-073_2 - Stavební úpr...'!F34</f>
        <v>0</v>
      </c>
      <c r="BB95" s="96">
        <f>'2020-073_2 - Stavební úpr...'!F35</f>
        <v>0</v>
      </c>
      <c r="BC95" s="96">
        <f>'2020-073_2 - Stavební úpr...'!F36</f>
        <v>0</v>
      </c>
      <c r="BD95" s="98">
        <f>'2020-073_2 - Stavební úpr...'!F37</f>
        <v>0</v>
      </c>
      <c r="BT95" s="99" t="s">
        <v>79</v>
      </c>
      <c r="BU95" s="99" t="s">
        <v>80</v>
      </c>
      <c r="BV95" s="99" t="s">
        <v>75</v>
      </c>
      <c r="BW95" s="99" t="s">
        <v>5</v>
      </c>
      <c r="BX95" s="99" t="s">
        <v>76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esH09R5FPSRnEao0JIQW4kOUJiLu27mn2L9Jqrs+JlOdnZIRfCu79PXQ+OytDlHpEnHq3Af1rQ4V1Kwd8So2Zw==" saltValue="5E4VC6+PiUgS00bhcOTx3BWLxhe5SRvDvGqY6sz9qu00oZ0Ky+HsjLFWgi6j6QSqAgoU1aB52I6z4265R0WAr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0-073_2 - Stavební úp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5"/>
  <sheetViews>
    <sheetView showGridLines="0" topLeftCell="A321" workbookViewId="0">
      <selection activeCell="F326" sqref="F32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81</v>
      </c>
    </row>
    <row r="4" spans="1:46" s="1" customFormat="1" ht="24.95" customHeight="1">
      <c r="B4" s="17"/>
      <c r="D4" s="102" t="s">
        <v>82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45" customHeight="1">
      <c r="A7" s="31"/>
      <c r="B7" s="36"/>
      <c r="C7" s="31"/>
      <c r="D7" s="31"/>
      <c r="E7" s="268" t="s">
        <v>17</v>
      </c>
      <c r="F7" s="269"/>
      <c r="G7" s="269"/>
      <c r="H7" s="269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>
        <f>'Rekapitulace stavby'!AN8</f>
        <v>0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23</v>
      </c>
      <c r="E12" s="31"/>
      <c r="F12" s="31"/>
      <c r="G12" s="31"/>
      <c r="H12" s="31"/>
      <c r="I12" s="104" t="s">
        <v>24</v>
      </c>
      <c r="J12" s="105" t="s">
        <v>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25</v>
      </c>
      <c r="F13" s="31"/>
      <c r="G13" s="31"/>
      <c r="H13" s="31"/>
      <c r="I13" s="104" t="s">
        <v>26</v>
      </c>
      <c r="J13" s="105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27</v>
      </c>
      <c r="E15" s="31"/>
      <c r="F15" s="31"/>
      <c r="G15" s="31"/>
      <c r="H15" s="31"/>
      <c r="I15" s="104" t="s">
        <v>24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70" t="str">
        <f>'Rekapitulace stavby'!E14</f>
        <v>Vyplň údaj</v>
      </c>
      <c r="F16" s="271"/>
      <c r="G16" s="271"/>
      <c r="H16" s="271"/>
      <c r="I16" s="104" t="s">
        <v>26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29</v>
      </c>
      <c r="E18" s="31"/>
      <c r="F18" s="31"/>
      <c r="G18" s="31"/>
      <c r="H18" s="31"/>
      <c r="I18" s="104" t="s">
        <v>24</v>
      </c>
      <c r="J18" s="105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">
        <v>30</v>
      </c>
      <c r="F19" s="31"/>
      <c r="G19" s="31"/>
      <c r="H19" s="31"/>
      <c r="I19" s="104" t="s">
        <v>26</v>
      </c>
      <c r="J19" s="105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32</v>
      </c>
      <c r="E21" s="31"/>
      <c r="F21" s="31"/>
      <c r="G21" s="31"/>
      <c r="H21" s="31"/>
      <c r="I21" s="104" t="s">
        <v>24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 t="s">
        <v>30</v>
      </c>
      <c r="F22" s="31"/>
      <c r="G22" s="31"/>
      <c r="H22" s="31"/>
      <c r="I22" s="104" t="s">
        <v>26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33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72" t="s">
        <v>1</v>
      </c>
      <c r="F25" s="272"/>
      <c r="G25" s="272"/>
      <c r="H25" s="272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4.45" customHeight="1">
      <c r="A28" s="31"/>
      <c r="B28" s="36"/>
      <c r="C28" s="31"/>
      <c r="D28" s="105" t="s">
        <v>83</v>
      </c>
      <c r="E28" s="31"/>
      <c r="F28" s="31"/>
      <c r="G28" s="31"/>
      <c r="H28" s="31"/>
      <c r="I28" s="31"/>
      <c r="J28" s="111">
        <f>J94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14.45" customHeight="1">
      <c r="A29" s="31"/>
      <c r="B29" s="36"/>
      <c r="C29" s="31"/>
      <c r="D29" s="112" t="s">
        <v>84</v>
      </c>
      <c r="E29" s="31"/>
      <c r="F29" s="31"/>
      <c r="G29" s="31"/>
      <c r="H29" s="31"/>
      <c r="I29" s="31"/>
      <c r="J29" s="111">
        <f>J127</f>
        <v>0</v>
      </c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3" t="s">
        <v>34</v>
      </c>
      <c r="E30" s="31"/>
      <c r="F30" s="31"/>
      <c r="G30" s="31"/>
      <c r="H30" s="31"/>
      <c r="I30" s="31"/>
      <c r="J30" s="114">
        <f>ROUND(J28 + J29,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0"/>
      <c r="E31" s="110"/>
      <c r="F31" s="110"/>
      <c r="G31" s="110"/>
      <c r="H31" s="110"/>
      <c r="I31" s="110"/>
      <c r="J31" s="110"/>
      <c r="K31" s="11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5" t="s">
        <v>36</v>
      </c>
      <c r="G32" s="31"/>
      <c r="H32" s="31"/>
      <c r="I32" s="115" t="s">
        <v>35</v>
      </c>
      <c r="J32" s="115" t="s">
        <v>37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6" t="s">
        <v>38</v>
      </c>
      <c r="E33" s="104" t="s">
        <v>39</v>
      </c>
      <c r="F33" s="117">
        <f>ROUND((SUM(BE127:BE134) + SUM(BE152:BE454)),  2)</f>
        <v>0</v>
      </c>
      <c r="G33" s="31"/>
      <c r="H33" s="31"/>
      <c r="I33" s="118">
        <v>0.21</v>
      </c>
      <c r="J33" s="117">
        <f>ROUND(((SUM(BE127:BE134) + SUM(BE152:BE454))*I33),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40</v>
      </c>
      <c r="F34" s="117">
        <f>ROUND((SUM(BF127:BF134) + SUM(BF152:BF454)),  2)</f>
        <v>0</v>
      </c>
      <c r="G34" s="31"/>
      <c r="H34" s="31"/>
      <c r="I34" s="118">
        <v>0.15</v>
      </c>
      <c r="J34" s="117">
        <f>ROUND(((SUM(BF127:BF134) + SUM(BF152:BF454))*I34),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41</v>
      </c>
      <c r="F35" s="117">
        <f>ROUND((SUM(BG127:BG134) + SUM(BG152:BG454)),  2)</f>
        <v>0</v>
      </c>
      <c r="G35" s="31"/>
      <c r="H35" s="31"/>
      <c r="I35" s="118">
        <v>0.21</v>
      </c>
      <c r="J35" s="11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42</v>
      </c>
      <c r="F36" s="117">
        <f>ROUND((SUM(BH127:BH134) + SUM(BH152:BH454)),  2)</f>
        <v>0</v>
      </c>
      <c r="G36" s="31"/>
      <c r="H36" s="31"/>
      <c r="I36" s="118">
        <v>0.15</v>
      </c>
      <c r="J36" s="11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43</v>
      </c>
      <c r="F37" s="117">
        <f>ROUND((SUM(BI127:BI134) + SUM(BI152:BI454)),  2)</f>
        <v>0</v>
      </c>
      <c r="G37" s="31"/>
      <c r="H37" s="31"/>
      <c r="I37" s="118">
        <v>0</v>
      </c>
      <c r="J37" s="11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9"/>
      <c r="D39" s="120" t="s">
        <v>44</v>
      </c>
      <c r="E39" s="121"/>
      <c r="F39" s="121"/>
      <c r="G39" s="122" t="s">
        <v>45</v>
      </c>
      <c r="H39" s="123" t="s">
        <v>46</v>
      </c>
      <c r="I39" s="121"/>
      <c r="J39" s="124">
        <f>SUM(J30:J37)</f>
        <v>0</v>
      </c>
      <c r="K39" s="125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6" t="s">
        <v>47</v>
      </c>
      <c r="E50" s="127"/>
      <c r="F50" s="127"/>
      <c r="G50" s="126" t="s">
        <v>48</v>
      </c>
      <c r="H50" s="127"/>
      <c r="I50" s="127"/>
      <c r="J50" s="127"/>
      <c r="K50" s="127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28" t="s">
        <v>49</v>
      </c>
      <c r="E61" s="129"/>
      <c r="F61" s="130" t="s">
        <v>50</v>
      </c>
      <c r="G61" s="128" t="s">
        <v>49</v>
      </c>
      <c r="H61" s="129"/>
      <c r="I61" s="129"/>
      <c r="J61" s="131" t="s">
        <v>50</v>
      </c>
      <c r="K61" s="129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6" t="s">
        <v>51</v>
      </c>
      <c r="E65" s="132"/>
      <c r="F65" s="132"/>
      <c r="G65" s="126" t="s">
        <v>52</v>
      </c>
      <c r="H65" s="132"/>
      <c r="I65" s="132"/>
      <c r="J65" s="132"/>
      <c r="K65" s="132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28" t="s">
        <v>49</v>
      </c>
      <c r="E76" s="129"/>
      <c r="F76" s="130" t="s">
        <v>50</v>
      </c>
      <c r="G76" s="128" t="s">
        <v>49</v>
      </c>
      <c r="H76" s="129"/>
      <c r="I76" s="129"/>
      <c r="J76" s="131" t="s">
        <v>50</v>
      </c>
      <c r="K76" s="129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45" customHeight="1">
      <c r="A85" s="31"/>
      <c r="B85" s="32"/>
      <c r="C85" s="33"/>
      <c r="D85" s="33"/>
      <c r="E85" s="246" t="str">
        <f>E7</f>
        <v>Stavební úpravy, přístavba a změna užívání objektu - RD č.p. 26 - Obecní sklad se zázemím pro obecní techniku a dílnou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p.č.st. 36/1</v>
      </c>
      <c r="G87" s="33"/>
      <c r="H87" s="33"/>
      <c r="I87" s="26" t="s">
        <v>22</v>
      </c>
      <c r="J87" s="63">
        <f>IF(J10="","",J10)</f>
        <v>0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23</v>
      </c>
      <c r="D89" s="33"/>
      <c r="E89" s="33"/>
      <c r="F89" s="24" t="str">
        <f>E13</f>
        <v>Obec Křečkov, č. p. 68, 29001 Křečkov</v>
      </c>
      <c r="G89" s="33"/>
      <c r="H89" s="33"/>
      <c r="I89" s="26" t="s">
        <v>29</v>
      </c>
      <c r="J89" s="29" t="str">
        <f>E19</f>
        <v>KFJ, s.r.o.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27</v>
      </c>
      <c r="D90" s="33"/>
      <c r="E90" s="33"/>
      <c r="F90" s="24" t="str">
        <f>IF(E16="","",E16)</f>
        <v>Vyplň údaj</v>
      </c>
      <c r="G90" s="33"/>
      <c r="H90" s="33"/>
      <c r="I90" s="26" t="s">
        <v>32</v>
      </c>
      <c r="J90" s="29" t="str">
        <f>E22</f>
        <v>KFJ, s.r.o.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7" t="s">
        <v>86</v>
      </c>
      <c r="D92" s="138"/>
      <c r="E92" s="138"/>
      <c r="F92" s="138"/>
      <c r="G92" s="138"/>
      <c r="H92" s="138"/>
      <c r="I92" s="138"/>
      <c r="J92" s="139" t="s">
        <v>87</v>
      </c>
      <c r="K92" s="138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40" t="s">
        <v>88</v>
      </c>
      <c r="D94" s="33"/>
      <c r="E94" s="33"/>
      <c r="F94" s="33"/>
      <c r="G94" s="33"/>
      <c r="H94" s="33"/>
      <c r="I94" s="33"/>
      <c r="J94" s="81">
        <f>J152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89</v>
      </c>
    </row>
    <row r="95" spans="1:47" s="9" customFormat="1" ht="24.95" customHeight="1">
      <c r="B95" s="141"/>
      <c r="C95" s="142"/>
      <c r="D95" s="143" t="s">
        <v>90</v>
      </c>
      <c r="E95" s="144"/>
      <c r="F95" s="144"/>
      <c r="G95" s="144"/>
      <c r="H95" s="144"/>
      <c r="I95" s="144"/>
      <c r="J95" s="145">
        <f>J153</f>
        <v>0</v>
      </c>
      <c r="K95" s="142"/>
      <c r="L95" s="146"/>
    </row>
    <row r="96" spans="1:47" s="10" customFormat="1" ht="19.899999999999999" customHeight="1">
      <c r="B96" s="147"/>
      <c r="C96" s="148"/>
      <c r="D96" s="149" t="s">
        <v>91</v>
      </c>
      <c r="E96" s="150"/>
      <c r="F96" s="150"/>
      <c r="G96" s="150"/>
      <c r="H96" s="150"/>
      <c r="I96" s="150"/>
      <c r="J96" s="151">
        <f>J154</f>
        <v>0</v>
      </c>
      <c r="K96" s="148"/>
      <c r="L96" s="152"/>
    </row>
    <row r="97" spans="2:12" s="10" customFormat="1" ht="19.899999999999999" customHeight="1">
      <c r="B97" s="147"/>
      <c r="C97" s="148"/>
      <c r="D97" s="149" t="s">
        <v>92</v>
      </c>
      <c r="E97" s="150"/>
      <c r="F97" s="150"/>
      <c r="G97" s="150"/>
      <c r="H97" s="150"/>
      <c r="I97" s="150"/>
      <c r="J97" s="151">
        <f>J166</f>
        <v>0</v>
      </c>
      <c r="K97" s="148"/>
      <c r="L97" s="152"/>
    </row>
    <row r="98" spans="2:12" s="10" customFormat="1" ht="19.899999999999999" customHeight="1">
      <c r="B98" s="147"/>
      <c r="C98" s="148"/>
      <c r="D98" s="149" t="s">
        <v>93</v>
      </c>
      <c r="E98" s="150"/>
      <c r="F98" s="150"/>
      <c r="G98" s="150"/>
      <c r="H98" s="150"/>
      <c r="I98" s="150"/>
      <c r="J98" s="151">
        <f>J169</f>
        <v>0</v>
      </c>
      <c r="K98" s="148"/>
      <c r="L98" s="152"/>
    </row>
    <row r="99" spans="2:12" s="10" customFormat="1" ht="19.899999999999999" customHeight="1">
      <c r="B99" s="147"/>
      <c r="C99" s="148"/>
      <c r="D99" s="149" t="s">
        <v>94</v>
      </c>
      <c r="E99" s="150"/>
      <c r="F99" s="150"/>
      <c r="G99" s="150"/>
      <c r="H99" s="150"/>
      <c r="I99" s="150"/>
      <c r="J99" s="151">
        <f>J176</f>
        <v>0</v>
      </c>
      <c r="K99" s="148"/>
      <c r="L99" s="152"/>
    </row>
    <row r="100" spans="2:12" s="10" customFormat="1" ht="19.899999999999999" customHeight="1">
      <c r="B100" s="147"/>
      <c r="C100" s="148"/>
      <c r="D100" s="149" t="s">
        <v>95</v>
      </c>
      <c r="E100" s="150"/>
      <c r="F100" s="150"/>
      <c r="G100" s="150"/>
      <c r="H100" s="150"/>
      <c r="I100" s="150"/>
      <c r="J100" s="151">
        <f>J181</f>
        <v>0</v>
      </c>
      <c r="K100" s="148"/>
      <c r="L100" s="152"/>
    </row>
    <row r="101" spans="2:12" s="10" customFormat="1" ht="19.899999999999999" customHeight="1">
      <c r="B101" s="147"/>
      <c r="C101" s="148"/>
      <c r="D101" s="149" t="s">
        <v>96</v>
      </c>
      <c r="E101" s="150"/>
      <c r="F101" s="150"/>
      <c r="G101" s="150"/>
      <c r="H101" s="150"/>
      <c r="I101" s="150"/>
      <c r="J101" s="151">
        <f>J200</f>
        <v>0</v>
      </c>
      <c r="K101" s="148"/>
      <c r="L101" s="152"/>
    </row>
    <row r="102" spans="2:12" s="10" customFormat="1" ht="19.899999999999999" customHeight="1">
      <c r="B102" s="147"/>
      <c r="C102" s="148"/>
      <c r="D102" s="149" t="s">
        <v>97</v>
      </c>
      <c r="E102" s="150"/>
      <c r="F102" s="150"/>
      <c r="G102" s="150"/>
      <c r="H102" s="150"/>
      <c r="I102" s="150"/>
      <c r="J102" s="151">
        <f>J205</f>
        <v>0</v>
      </c>
      <c r="K102" s="148"/>
      <c r="L102" s="152"/>
    </row>
    <row r="103" spans="2:12" s="10" customFormat="1" ht="19.899999999999999" customHeight="1">
      <c r="B103" s="147"/>
      <c r="C103" s="148"/>
      <c r="D103" s="149" t="s">
        <v>98</v>
      </c>
      <c r="E103" s="150"/>
      <c r="F103" s="150"/>
      <c r="G103" s="150"/>
      <c r="H103" s="150"/>
      <c r="I103" s="150"/>
      <c r="J103" s="151">
        <f>J230</f>
        <v>0</v>
      </c>
      <c r="K103" s="148"/>
      <c r="L103" s="152"/>
    </row>
    <row r="104" spans="2:12" s="10" customFormat="1" ht="19.899999999999999" customHeight="1">
      <c r="B104" s="147"/>
      <c r="C104" s="148"/>
      <c r="D104" s="149" t="s">
        <v>99</v>
      </c>
      <c r="E104" s="150"/>
      <c r="F104" s="150"/>
      <c r="G104" s="150"/>
      <c r="H104" s="150"/>
      <c r="I104" s="150"/>
      <c r="J104" s="151">
        <f>J246</f>
        <v>0</v>
      </c>
      <c r="K104" s="148"/>
      <c r="L104" s="152"/>
    </row>
    <row r="105" spans="2:12" s="9" customFormat="1" ht="24.95" customHeight="1">
      <c r="B105" s="141"/>
      <c r="C105" s="142"/>
      <c r="D105" s="143" t="s">
        <v>100</v>
      </c>
      <c r="E105" s="144"/>
      <c r="F105" s="144"/>
      <c r="G105" s="144"/>
      <c r="H105" s="144"/>
      <c r="I105" s="144"/>
      <c r="J105" s="145">
        <f>J248</f>
        <v>0</v>
      </c>
      <c r="K105" s="142"/>
      <c r="L105" s="146"/>
    </row>
    <row r="106" spans="2:12" s="10" customFormat="1" ht="19.899999999999999" customHeight="1">
      <c r="B106" s="147"/>
      <c r="C106" s="148"/>
      <c r="D106" s="149" t="s">
        <v>101</v>
      </c>
      <c r="E106" s="150"/>
      <c r="F106" s="150"/>
      <c r="G106" s="150"/>
      <c r="H106" s="150"/>
      <c r="I106" s="150"/>
      <c r="J106" s="151">
        <f>J249</f>
        <v>0</v>
      </c>
      <c r="K106" s="148"/>
      <c r="L106" s="152"/>
    </row>
    <row r="107" spans="2:12" s="10" customFormat="1" ht="19.899999999999999" customHeight="1">
      <c r="B107" s="147"/>
      <c r="C107" s="148"/>
      <c r="D107" s="149" t="s">
        <v>102</v>
      </c>
      <c r="E107" s="150"/>
      <c r="F107" s="150"/>
      <c r="G107" s="150"/>
      <c r="H107" s="150"/>
      <c r="I107" s="150"/>
      <c r="J107" s="151">
        <f>J256</f>
        <v>0</v>
      </c>
      <c r="K107" s="148"/>
      <c r="L107" s="152"/>
    </row>
    <row r="108" spans="2:12" s="10" customFormat="1" ht="19.899999999999999" customHeight="1">
      <c r="B108" s="147"/>
      <c r="C108" s="148"/>
      <c r="D108" s="149" t="s">
        <v>103</v>
      </c>
      <c r="E108" s="150"/>
      <c r="F108" s="150"/>
      <c r="G108" s="150"/>
      <c r="H108" s="150"/>
      <c r="I108" s="150"/>
      <c r="J108" s="151">
        <f>J263</f>
        <v>0</v>
      </c>
      <c r="K108" s="148"/>
      <c r="L108" s="152"/>
    </row>
    <row r="109" spans="2:12" s="10" customFormat="1" ht="19.899999999999999" customHeight="1">
      <c r="B109" s="147"/>
      <c r="C109" s="148"/>
      <c r="D109" s="149" t="s">
        <v>104</v>
      </c>
      <c r="E109" s="150"/>
      <c r="F109" s="150"/>
      <c r="G109" s="150"/>
      <c r="H109" s="150"/>
      <c r="I109" s="150"/>
      <c r="J109" s="151">
        <f>J273</f>
        <v>0</v>
      </c>
      <c r="K109" s="148"/>
      <c r="L109" s="152"/>
    </row>
    <row r="110" spans="2:12" s="10" customFormat="1" ht="19.899999999999999" customHeight="1">
      <c r="B110" s="147"/>
      <c r="C110" s="148"/>
      <c r="D110" s="149" t="s">
        <v>105</v>
      </c>
      <c r="E110" s="150"/>
      <c r="F110" s="150"/>
      <c r="G110" s="150"/>
      <c r="H110" s="150"/>
      <c r="I110" s="150"/>
      <c r="J110" s="151">
        <f>J288</f>
        <v>0</v>
      </c>
      <c r="K110" s="148"/>
      <c r="L110" s="152"/>
    </row>
    <row r="111" spans="2:12" s="10" customFormat="1" ht="19.899999999999999" customHeight="1">
      <c r="B111" s="147"/>
      <c r="C111" s="148"/>
      <c r="D111" s="149" t="s">
        <v>106</v>
      </c>
      <c r="E111" s="150"/>
      <c r="F111" s="150"/>
      <c r="G111" s="150"/>
      <c r="H111" s="150"/>
      <c r="I111" s="150"/>
      <c r="J111" s="151">
        <f>J302</f>
        <v>0</v>
      </c>
      <c r="K111" s="148"/>
      <c r="L111" s="152"/>
    </row>
    <row r="112" spans="2:12" s="10" customFormat="1" ht="19.899999999999999" customHeight="1">
      <c r="B112" s="147"/>
      <c r="C112" s="148"/>
      <c r="D112" s="149" t="s">
        <v>107</v>
      </c>
      <c r="E112" s="150"/>
      <c r="F112" s="150"/>
      <c r="G112" s="150"/>
      <c r="H112" s="150"/>
      <c r="I112" s="150"/>
      <c r="J112" s="151">
        <f>J306</f>
        <v>0</v>
      </c>
      <c r="K112" s="148"/>
      <c r="L112" s="152"/>
    </row>
    <row r="113" spans="1:65" s="10" customFormat="1" ht="19.899999999999999" customHeight="1">
      <c r="B113" s="147"/>
      <c r="C113" s="148"/>
      <c r="D113" s="149" t="s">
        <v>108</v>
      </c>
      <c r="E113" s="150"/>
      <c r="F113" s="150"/>
      <c r="G113" s="150"/>
      <c r="H113" s="150"/>
      <c r="I113" s="150"/>
      <c r="J113" s="151">
        <f>J312</f>
        <v>0</v>
      </c>
      <c r="K113" s="148"/>
      <c r="L113" s="152"/>
    </row>
    <row r="114" spans="1:65" s="10" customFormat="1" ht="19.899999999999999" customHeight="1">
      <c r="B114" s="147"/>
      <c r="C114" s="148"/>
      <c r="D114" s="149" t="s">
        <v>109</v>
      </c>
      <c r="E114" s="150"/>
      <c r="F114" s="150"/>
      <c r="G114" s="150"/>
      <c r="H114" s="150"/>
      <c r="I114" s="150"/>
      <c r="J114" s="151">
        <f>J318</f>
        <v>0</v>
      </c>
      <c r="K114" s="148"/>
      <c r="L114" s="152"/>
    </row>
    <row r="115" spans="1:65" s="10" customFormat="1" ht="19.899999999999999" customHeight="1">
      <c r="B115" s="147"/>
      <c r="C115" s="148"/>
      <c r="D115" s="149" t="s">
        <v>110</v>
      </c>
      <c r="E115" s="150"/>
      <c r="F115" s="150"/>
      <c r="G115" s="150"/>
      <c r="H115" s="150"/>
      <c r="I115" s="150"/>
      <c r="J115" s="151">
        <f>J344</f>
        <v>0</v>
      </c>
      <c r="K115" s="148"/>
      <c r="L115" s="152"/>
    </row>
    <row r="116" spans="1:65" s="10" customFormat="1" ht="19.899999999999999" customHeight="1">
      <c r="B116" s="147"/>
      <c r="C116" s="148"/>
      <c r="D116" s="149" t="s">
        <v>111</v>
      </c>
      <c r="E116" s="150"/>
      <c r="F116" s="150"/>
      <c r="G116" s="150"/>
      <c r="H116" s="150"/>
      <c r="I116" s="150"/>
      <c r="J116" s="151">
        <f>J361</f>
        <v>0</v>
      </c>
      <c r="K116" s="148"/>
      <c r="L116" s="152"/>
    </row>
    <row r="117" spans="1:65" s="10" customFormat="1" ht="19.899999999999999" customHeight="1">
      <c r="B117" s="147"/>
      <c r="C117" s="148"/>
      <c r="D117" s="149" t="s">
        <v>112</v>
      </c>
      <c r="E117" s="150"/>
      <c r="F117" s="150"/>
      <c r="G117" s="150"/>
      <c r="H117" s="150"/>
      <c r="I117" s="150"/>
      <c r="J117" s="151">
        <f>J370</f>
        <v>0</v>
      </c>
      <c r="K117" s="148"/>
      <c r="L117" s="152"/>
    </row>
    <row r="118" spans="1:65" s="10" customFormat="1" ht="19.899999999999999" customHeight="1">
      <c r="B118" s="147"/>
      <c r="C118" s="148"/>
      <c r="D118" s="149" t="s">
        <v>113</v>
      </c>
      <c r="E118" s="150"/>
      <c r="F118" s="150"/>
      <c r="G118" s="150"/>
      <c r="H118" s="150"/>
      <c r="I118" s="150"/>
      <c r="J118" s="151">
        <f>J380</f>
        <v>0</v>
      </c>
      <c r="K118" s="148"/>
      <c r="L118" s="152"/>
    </row>
    <row r="119" spans="1:65" s="10" customFormat="1" ht="19.899999999999999" customHeight="1">
      <c r="B119" s="147"/>
      <c r="C119" s="148"/>
      <c r="D119" s="149" t="s">
        <v>114</v>
      </c>
      <c r="E119" s="150"/>
      <c r="F119" s="150"/>
      <c r="G119" s="150"/>
      <c r="H119" s="150"/>
      <c r="I119" s="150"/>
      <c r="J119" s="151">
        <f>J391</f>
        <v>0</v>
      </c>
      <c r="K119" s="148"/>
      <c r="L119" s="152"/>
    </row>
    <row r="120" spans="1:65" s="10" customFormat="1" ht="19.899999999999999" customHeight="1">
      <c r="B120" s="147"/>
      <c r="C120" s="148"/>
      <c r="D120" s="149" t="s">
        <v>115</v>
      </c>
      <c r="E120" s="150"/>
      <c r="F120" s="150"/>
      <c r="G120" s="150"/>
      <c r="H120" s="150"/>
      <c r="I120" s="150"/>
      <c r="J120" s="151">
        <f>J408</f>
        <v>0</v>
      </c>
      <c r="K120" s="148"/>
      <c r="L120" s="152"/>
    </row>
    <row r="121" spans="1:65" s="10" customFormat="1" ht="19.899999999999999" customHeight="1">
      <c r="B121" s="147"/>
      <c r="C121" s="148"/>
      <c r="D121" s="149" t="s">
        <v>116</v>
      </c>
      <c r="E121" s="150"/>
      <c r="F121" s="150"/>
      <c r="G121" s="150"/>
      <c r="H121" s="150"/>
      <c r="I121" s="150"/>
      <c r="J121" s="151">
        <f>J416</f>
        <v>0</v>
      </c>
      <c r="K121" s="148"/>
      <c r="L121" s="152"/>
    </row>
    <row r="122" spans="1:65" s="10" customFormat="1" ht="19.899999999999999" customHeight="1">
      <c r="B122" s="147"/>
      <c r="C122" s="148"/>
      <c r="D122" s="149" t="s">
        <v>117</v>
      </c>
      <c r="E122" s="150"/>
      <c r="F122" s="150"/>
      <c r="G122" s="150"/>
      <c r="H122" s="150"/>
      <c r="I122" s="150"/>
      <c r="J122" s="151">
        <f>J429</f>
        <v>0</v>
      </c>
      <c r="K122" s="148"/>
      <c r="L122" s="152"/>
    </row>
    <row r="123" spans="1:65" s="10" customFormat="1" ht="19.899999999999999" customHeight="1">
      <c r="B123" s="147"/>
      <c r="C123" s="148"/>
      <c r="D123" s="149" t="s">
        <v>118</v>
      </c>
      <c r="E123" s="150"/>
      <c r="F123" s="150"/>
      <c r="G123" s="150"/>
      <c r="H123" s="150"/>
      <c r="I123" s="150"/>
      <c r="J123" s="151">
        <f>J438</f>
        <v>0</v>
      </c>
      <c r="K123" s="148"/>
      <c r="L123" s="152"/>
    </row>
    <row r="124" spans="1:65" s="10" customFormat="1" ht="19.899999999999999" customHeight="1">
      <c r="B124" s="147"/>
      <c r="C124" s="148"/>
      <c r="D124" s="149" t="s">
        <v>119</v>
      </c>
      <c r="E124" s="150"/>
      <c r="F124" s="150"/>
      <c r="G124" s="150"/>
      <c r="H124" s="150"/>
      <c r="I124" s="150"/>
      <c r="J124" s="151">
        <f>J451</f>
        <v>0</v>
      </c>
      <c r="K124" s="148"/>
      <c r="L124" s="152"/>
    </row>
    <row r="125" spans="1:65" s="2" customFormat="1" ht="21.7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2" customFormat="1" ht="6.9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5" s="2" customFormat="1" ht="29.25" customHeight="1">
      <c r="A127" s="31"/>
      <c r="B127" s="32"/>
      <c r="C127" s="140" t="s">
        <v>120</v>
      </c>
      <c r="D127" s="33"/>
      <c r="E127" s="33"/>
      <c r="F127" s="33"/>
      <c r="G127" s="33"/>
      <c r="H127" s="33"/>
      <c r="I127" s="33"/>
      <c r="J127" s="153">
        <f>ROUND(J128 + J129 + J130 + J131 + J132 + J133,2)</f>
        <v>0</v>
      </c>
      <c r="K127" s="33"/>
      <c r="L127" s="48"/>
      <c r="N127" s="154" t="s">
        <v>38</v>
      </c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18" customHeight="1">
      <c r="A128" s="31"/>
      <c r="B128" s="32"/>
      <c r="C128" s="33"/>
      <c r="D128" s="274" t="s">
        <v>121</v>
      </c>
      <c r="E128" s="275"/>
      <c r="F128" s="275"/>
      <c r="G128" s="33"/>
      <c r="H128" s="33"/>
      <c r="I128" s="33"/>
      <c r="J128" s="156">
        <v>0</v>
      </c>
      <c r="K128" s="33"/>
      <c r="L128" s="157"/>
      <c r="M128" s="158"/>
      <c r="N128" s="159" t="s">
        <v>39</v>
      </c>
      <c r="O128" s="158"/>
      <c r="P128" s="158"/>
      <c r="Q128" s="158"/>
      <c r="R128" s="158"/>
      <c r="S128" s="160"/>
      <c r="T128" s="160"/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  <c r="AF128" s="158"/>
      <c r="AG128" s="158"/>
      <c r="AH128" s="158"/>
      <c r="AI128" s="158"/>
      <c r="AJ128" s="158"/>
      <c r="AK128" s="158"/>
      <c r="AL128" s="158"/>
      <c r="AM128" s="158"/>
      <c r="AN128" s="158"/>
      <c r="AO128" s="158"/>
      <c r="AP128" s="158"/>
      <c r="AQ128" s="158"/>
      <c r="AR128" s="158"/>
      <c r="AS128" s="158"/>
      <c r="AT128" s="158"/>
      <c r="AU128" s="158"/>
      <c r="AV128" s="158"/>
      <c r="AW128" s="158"/>
      <c r="AX128" s="158"/>
      <c r="AY128" s="161" t="s">
        <v>122</v>
      </c>
      <c r="AZ128" s="158"/>
      <c r="BA128" s="158"/>
      <c r="BB128" s="158"/>
      <c r="BC128" s="158"/>
      <c r="BD128" s="158"/>
      <c r="BE128" s="162">
        <f t="shared" ref="BE128:BE133" si="0">IF(N128="základní",J128,0)</f>
        <v>0</v>
      </c>
      <c r="BF128" s="162">
        <f t="shared" ref="BF128:BF133" si="1">IF(N128="snížená",J128,0)</f>
        <v>0</v>
      </c>
      <c r="BG128" s="162">
        <f t="shared" ref="BG128:BG133" si="2">IF(N128="zákl. přenesená",J128,0)</f>
        <v>0</v>
      </c>
      <c r="BH128" s="162">
        <f t="shared" ref="BH128:BH133" si="3">IF(N128="sníž. přenesená",J128,0)</f>
        <v>0</v>
      </c>
      <c r="BI128" s="162">
        <f t="shared" ref="BI128:BI133" si="4">IF(N128="nulová",J128,0)</f>
        <v>0</v>
      </c>
      <c r="BJ128" s="161" t="s">
        <v>79</v>
      </c>
      <c r="BK128" s="158"/>
      <c r="BL128" s="158"/>
      <c r="BM128" s="158"/>
    </row>
    <row r="129" spans="1:65" s="2" customFormat="1" ht="18" customHeight="1">
      <c r="A129" s="31"/>
      <c r="B129" s="32"/>
      <c r="C129" s="33"/>
      <c r="D129" s="274" t="s">
        <v>123</v>
      </c>
      <c r="E129" s="275"/>
      <c r="F129" s="275"/>
      <c r="G129" s="33"/>
      <c r="H129" s="33"/>
      <c r="I129" s="33"/>
      <c r="J129" s="156">
        <v>0</v>
      </c>
      <c r="K129" s="33"/>
      <c r="L129" s="157"/>
      <c r="M129" s="158"/>
      <c r="N129" s="159" t="s">
        <v>39</v>
      </c>
      <c r="O129" s="158"/>
      <c r="P129" s="158"/>
      <c r="Q129" s="158"/>
      <c r="R129" s="158"/>
      <c r="S129" s="160"/>
      <c r="T129" s="160"/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  <c r="AF129" s="158"/>
      <c r="AG129" s="158"/>
      <c r="AH129" s="158"/>
      <c r="AI129" s="158"/>
      <c r="AJ129" s="158"/>
      <c r="AK129" s="158"/>
      <c r="AL129" s="158"/>
      <c r="AM129" s="158"/>
      <c r="AN129" s="158"/>
      <c r="AO129" s="158"/>
      <c r="AP129" s="158"/>
      <c r="AQ129" s="158"/>
      <c r="AR129" s="158"/>
      <c r="AS129" s="158"/>
      <c r="AT129" s="158"/>
      <c r="AU129" s="158"/>
      <c r="AV129" s="158"/>
      <c r="AW129" s="158"/>
      <c r="AX129" s="158"/>
      <c r="AY129" s="161" t="s">
        <v>122</v>
      </c>
      <c r="AZ129" s="158"/>
      <c r="BA129" s="158"/>
      <c r="BB129" s="158"/>
      <c r="BC129" s="158"/>
      <c r="BD129" s="158"/>
      <c r="BE129" s="162">
        <f t="shared" si="0"/>
        <v>0</v>
      </c>
      <c r="BF129" s="162">
        <f t="shared" si="1"/>
        <v>0</v>
      </c>
      <c r="BG129" s="162">
        <f t="shared" si="2"/>
        <v>0</v>
      </c>
      <c r="BH129" s="162">
        <f t="shared" si="3"/>
        <v>0</v>
      </c>
      <c r="BI129" s="162">
        <f t="shared" si="4"/>
        <v>0</v>
      </c>
      <c r="BJ129" s="161" t="s">
        <v>79</v>
      </c>
      <c r="BK129" s="158"/>
      <c r="BL129" s="158"/>
      <c r="BM129" s="158"/>
    </row>
    <row r="130" spans="1:65" s="2" customFormat="1" ht="18" customHeight="1">
      <c r="A130" s="31"/>
      <c r="B130" s="32"/>
      <c r="C130" s="33"/>
      <c r="D130" s="274" t="s">
        <v>124</v>
      </c>
      <c r="E130" s="275"/>
      <c r="F130" s="275"/>
      <c r="G130" s="33"/>
      <c r="H130" s="33"/>
      <c r="I130" s="33"/>
      <c r="J130" s="156">
        <v>0</v>
      </c>
      <c r="K130" s="33"/>
      <c r="L130" s="157"/>
      <c r="M130" s="158"/>
      <c r="N130" s="159" t="s">
        <v>39</v>
      </c>
      <c r="O130" s="158"/>
      <c r="P130" s="158"/>
      <c r="Q130" s="158"/>
      <c r="R130" s="158"/>
      <c r="S130" s="160"/>
      <c r="T130" s="160"/>
      <c r="U130" s="160"/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/>
      <c r="AF130" s="158"/>
      <c r="AG130" s="158"/>
      <c r="AH130" s="158"/>
      <c r="AI130" s="158"/>
      <c r="AJ130" s="158"/>
      <c r="AK130" s="158"/>
      <c r="AL130" s="158"/>
      <c r="AM130" s="158"/>
      <c r="AN130" s="158"/>
      <c r="AO130" s="158"/>
      <c r="AP130" s="158"/>
      <c r="AQ130" s="158"/>
      <c r="AR130" s="158"/>
      <c r="AS130" s="158"/>
      <c r="AT130" s="158"/>
      <c r="AU130" s="158"/>
      <c r="AV130" s="158"/>
      <c r="AW130" s="158"/>
      <c r="AX130" s="158"/>
      <c r="AY130" s="161" t="s">
        <v>122</v>
      </c>
      <c r="AZ130" s="158"/>
      <c r="BA130" s="158"/>
      <c r="BB130" s="158"/>
      <c r="BC130" s="158"/>
      <c r="BD130" s="158"/>
      <c r="BE130" s="162">
        <f t="shared" si="0"/>
        <v>0</v>
      </c>
      <c r="BF130" s="162">
        <f t="shared" si="1"/>
        <v>0</v>
      </c>
      <c r="BG130" s="162">
        <f t="shared" si="2"/>
        <v>0</v>
      </c>
      <c r="BH130" s="162">
        <f t="shared" si="3"/>
        <v>0</v>
      </c>
      <c r="BI130" s="162">
        <f t="shared" si="4"/>
        <v>0</v>
      </c>
      <c r="BJ130" s="161" t="s">
        <v>79</v>
      </c>
      <c r="BK130" s="158"/>
      <c r="BL130" s="158"/>
      <c r="BM130" s="158"/>
    </row>
    <row r="131" spans="1:65" s="2" customFormat="1" ht="18" customHeight="1">
      <c r="A131" s="31"/>
      <c r="B131" s="32"/>
      <c r="C131" s="33"/>
      <c r="D131" s="274" t="s">
        <v>125</v>
      </c>
      <c r="E131" s="275"/>
      <c r="F131" s="275"/>
      <c r="G131" s="33"/>
      <c r="H131" s="33"/>
      <c r="I131" s="33"/>
      <c r="J131" s="156">
        <v>0</v>
      </c>
      <c r="K131" s="33"/>
      <c r="L131" s="157"/>
      <c r="M131" s="158"/>
      <c r="N131" s="159" t="s">
        <v>39</v>
      </c>
      <c r="O131" s="158"/>
      <c r="P131" s="158"/>
      <c r="Q131" s="158"/>
      <c r="R131" s="158"/>
      <c r="S131" s="160"/>
      <c r="T131" s="160"/>
      <c r="U131" s="160"/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/>
      <c r="AF131" s="158"/>
      <c r="AG131" s="158"/>
      <c r="AH131" s="158"/>
      <c r="AI131" s="158"/>
      <c r="AJ131" s="158"/>
      <c r="AK131" s="158"/>
      <c r="AL131" s="158"/>
      <c r="AM131" s="158"/>
      <c r="AN131" s="158"/>
      <c r="AO131" s="158"/>
      <c r="AP131" s="158"/>
      <c r="AQ131" s="158"/>
      <c r="AR131" s="158"/>
      <c r="AS131" s="158"/>
      <c r="AT131" s="158"/>
      <c r="AU131" s="158"/>
      <c r="AV131" s="158"/>
      <c r="AW131" s="158"/>
      <c r="AX131" s="158"/>
      <c r="AY131" s="161" t="s">
        <v>122</v>
      </c>
      <c r="AZ131" s="158"/>
      <c r="BA131" s="158"/>
      <c r="BB131" s="158"/>
      <c r="BC131" s="158"/>
      <c r="BD131" s="158"/>
      <c r="BE131" s="162">
        <f t="shared" si="0"/>
        <v>0</v>
      </c>
      <c r="BF131" s="162">
        <f t="shared" si="1"/>
        <v>0</v>
      </c>
      <c r="BG131" s="162">
        <f t="shared" si="2"/>
        <v>0</v>
      </c>
      <c r="BH131" s="162">
        <f t="shared" si="3"/>
        <v>0</v>
      </c>
      <c r="BI131" s="162">
        <f t="shared" si="4"/>
        <v>0</v>
      </c>
      <c r="BJ131" s="161" t="s">
        <v>79</v>
      </c>
      <c r="BK131" s="158"/>
      <c r="BL131" s="158"/>
      <c r="BM131" s="158"/>
    </row>
    <row r="132" spans="1:65" s="2" customFormat="1" ht="18" customHeight="1">
      <c r="A132" s="31"/>
      <c r="B132" s="32"/>
      <c r="C132" s="33"/>
      <c r="D132" s="274" t="s">
        <v>126</v>
      </c>
      <c r="E132" s="275"/>
      <c r="F132" s="275"/>
      <c r="G132" s="33"/>
      <c r="H132" s="33"/>
      <c r="I132" s="33"/>
      <c r="J132" s="156">
        <v>0</v>
      </c>
      <c r="K132" s="33"/>
      <c r="L132" s="157"/>
      <c r="M132" s="158"/>
      <c r="N132" s="159" t="s">
        <v>39</v>
      </c>
      <c r="O132" s="158"/>
      <c r="P132" s="158"/>
      <c r="Q132" s="158"/>
      <c r="R132" s="158"/>
      <c r="S132" s="160"/>
      <c r="T132" s="160"/>
      <c r="U132" s="160"/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/>
      <c r="AF132" s="158"/>
      <c r="AG132" s="158"/>
      <c r="AH132" s="158"/>
      <c r="AI132" s="158"/>
      <c r="AJ132" s="158"/>
      <c r="AK132" s="158"/>
      <c r="AL132" s="158"/>
      <c r="AM132" s="158"/>
      <c r="AN132" s="158"/>
      <c r="AO132" s="158"/>
      <c r="AP132" s="158"/>
      <c r="AQ132" s="158"/>
      <c r="AR132" s="158"/>
      <c r="AS132" s="158"/>
      <c r="AT132" s="158"/>
      <c r="AU132" s="158"/>
      <c r="AV132" s="158"/>
      <c r="AW132" s="158"/>
      <c r="AX132" s="158"/>
      <c r="AY132" s="161" t="s">
        <v>122</v>
      </c>
      <c r="AZ132" s="158"/>
      <c r="BA132" s="158"/>
      <c r="BB132" s="158"/>
      <c r="BC132" s="158"/>
      <c r="BD132" s="158"/>
      <c r="BE132" s="162">
        <f t="shared" si="0"/>
        <v>0</v>
      </c>
      <c r="BF132" s="162">
        <f t="shared" si="1"/>
        <v>0</v>
      </c>
      <c r="BG132" s="162">
        <f t="shared" si="2"/>
        <v>0</v>
      </c>
      <c r="BH132" s="162">
        <f t="shared" si="3"/>
        <v>0</v>
      </c>
      <c r="BI132" s="162">
        <f t="shared" si="4"/>
        <v>0</v>
      </c>
      <c r="BJ132" s="161" t="s">
        <v>79</v>
      </c>
      <c r="BK132" s="158"/>
      <c r="BL132" s="158"/>
      <c r="BM132" s="158"/>
    </row>
    <row r="133" spans="1:65" s="2" customFormat="1" ht="18" customHeight="1">
      <c r="A133" s="31"/>
      <c r="B133" s="32"/>
      <c r="C133" s="33"/>
      <c r="D133" s="155" t="s">
        <v>127</v>
      </c>
      <c r="E133" s="33"/>
      <c r="F133" s="33"/>
      <c r="G133" s="33"/>
      <c r="H133" s="33"/>
      <c r="I133" s="33"/>
      <c r="J133" s="156">
        <f>ROUND(J28*T133,2)</f>
        <v>0</v>
      </c>
      <c r="K133" s="33"/>
      <c r="L133" s="157"/>
      <c r="M133" s="158"/>
      <c r="N133" s="159" t="s">
        <v>39</v>
      </c>
      <c r="O133" s="158"/>
      <c r="P133" s="158"/>
      <c r="Q133" s="158"/>
      <c r="R133" s="158"/>
      <c r="S133" s="160"/>
      <c r="T133" s="160"/>
      <c r="U133" s="160"/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/>
      <c r="AF133" s="158"/>
      <c r="AG133" s="158"/>
      <c r="AH133" s="158"/>
      <c r="AI133" s="158"/>
      <c r="AJ133" s="158"/>
      <c r="AK133" s="158"/>
      <c r="AL133" s="158"/>
      <c r="AM133" s="158"/>
      <c r="AN133" s="158"/>
      <c r="AO133" s="158"/>
      <c r="AP133" s="158"/>
      <c r="AQ133" s="158"/>
      <c r="AR133" s="158"/>
      <c r="AS133" s="158"/>
      <c r="AT133" s="158"/>
      <c r="AU133" s="158"/>
      <c r="AV133" s="158"/>
      <c r="AW133" s="158"/>
      <c r="AX133" s="158"/>
      <c r="AY133" s="161" t="s">
        <v>128</v>
      </c>
      <c r="AZ133" s="158"/>
      <c r="BA133" s="158"/>
      <c r="BB133" s="158"/>
      <c r="BC133" s="158"/>
      <c r="BD133" s="158"/>
      <c r="BE133" s="162">
        <f t="shared" si="0"/>
        <v>0</v>
      </c>
      <c r="BF133" s="162">
        <f t="shared" si="1"/>
        <v>0</v>
      </c>
      <c r="BG133" s="162">
        <f t="shared" si="2"/>
        <v>0</v>
      </c>
      <c r="BH133" s="162">
        <f t="shared" si="3"/>
        <v>0</v>
      </c>
      <c r="BI133" s="162">
        <f t="shared" si="4"/>
        <v>0</v>
      </c>
      <c r="BJ133" s="161" t="s">
        <v>79</v>
      </c>
      <c r="BK133" s="158"/>
      <c r="BL133" s="158"/>
      <c r="BM133" s="158"/>
    </row>
    <row r="134" spans="1:65" s="2" customFormat="1" ht="11.25">
      <c r="A134" s="31"/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29.25" customHeight="1">
      <c r="A135" s="31"/>
      <c r="B135" s="32"/>
      <c r="C135" s="163" t="s">
        <v>129</v>
      </c>
      <c r="D135" s="138"/>
      <c r="E135" s="138"/>
      <c r="F135" s="138"/>
      <c r="G135" s="138"/>
      <c r="H135" s="138"/>
      <c r="I135" s="138"/>
      <c r="J135" s="164">
        <f>ROUND(J94+J127,2)</f>
        <v>0</v>
      </c>
      <c r="K135" s="138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6.95" customHeight="1">
      <c r="A136" s="3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40" spans="1:65" s="2" customFormat="1" ht="6.95" customHeight="1">
      <c r="A140" s="31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48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65" s="2" customFormat="1" ht="24.95" customHeight="1">
      <c r="A141" s="31"/>
      <c r="B141" s="32"/>
      <c r="C141" s="20" t="s">
        <v>130</v>
      </c>
      <c r="D141" s="33"/>
      <c r="E141" s="33"/>
      <c r="F141" s="33"/>
      <c r="G141" s="33"/>
      <c r="H141" s="33"/>
      <c r="I141" s="33"/>
      <c r="J141" s="33"/>
      <c r="K141" s="33"/>
      <c r="L141" s="48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pans="1:65" s="2" customFormat="1" ht="6.95" customHeight="1">
      <c r="A142" s="31"/>
      <c r="B142" s="32"/>
      <c r="C142" s="33"/>
      <c r="D142" s="33"/>
      <c r="E142" s="33"/>
      <c r="F142" s="33"/>
      <c r="G142" s="33"/>
      <c r="H142" s="33"/>
      <c r="I142" s="33"/>
      <c r="J142" s="33"/>
      <c r="K142" s="33"/>
      <c r="L142" s="48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  <row r="143" spans="1:65" s="2" customFormat="1" ht="12" customHeight="1">
      <c r="A143" s="31"/>
      <c r="B143" s="32"/>
      <c r="C143" s="26" t="s">
        <v>16</v>
      </c>
      <c r="D143" s="33"/>
      <c r="E143" s="33"/>
      <c r="F143" s="33"/>
      <c r="G143" s="33"/>
      <c r="H143" s="33"/>
      <c r="I143" s="33"/>
      <c r="J143" s="33"/>
      <c r="K143" s="33"/>
      <c r="L143" s="48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  <row r="144" spans="1:65" s="2" customFormat="1" ht="45" customHeight="1">
      <c r="A144" s="31"/>
      <c r="B144" s="32"/>
      <c r="C144" s="33"/>
      <c r="D144" s="33"/>
      <c r="E144" s="246" t="str">
        <f>E7</f>
        <v>Stavební úpravy, přístavba a změna užívání objektu - RD č.p. 26 - Obecní sklad se zázemím pro obecní techniku a dílnou</v>
      </c>
      <c r="F144" s="273"/>
      <c r="G144" s="273"/>
      <c r="H144" s="273"/>
      <c r="I144" s="33"/>
      <c r="J144" s="33"/>
      <c r="K144" s="33"/>
      <c r="L144" s="48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  <row r="145" spans="1:65" s="2" customFormat="1" ht="6.95" customHeight="1">
      <c r="A145" s="31"/>
      <c r="B145" s="32"/>
      <c r="C145" s="33"/>
      <c r="D145" s="33"/>
      <c r="E145" s="33"/>
      <c r="F145" s="33"/>
      <c r="G145" s="33"/>
      <c r="H145" s="33"/>
      <c r="I145" s="33"/>
      <c r="J145" s="33"/>
      <c r="K145" s="33"/>
      <c r="L145" s="48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  <row r="146" spans="1:65" s="2" customFormat="1" ht="12" customHeight="1">
      <c r="A146" s="31"/>
      <c r="B146" s="32"/>
      <c r="C146" s="26" t="s">
        <v>20</v>
      </c>
      <c r="D146" s="33"/>
      <c r="E146" s="33"/>
      <c r="F146" s="24" t="str">
        <f>F10</f>
        <v>p.č.st. 36/1</v>
      </c>
      <c r="G146" s="33"/>
      <c r="H146" s="33"/>
      <c r="I146" s="26" t="s">
        <v>22</v>
      </c>
      <c r="J146" s="63">
        <f>IF(J10="","",J10)</f>
        <v>0</v>
      </c>
      <c r="K146" s="33"/>
      <c r="L146" s="48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  <row r="147" spans="1:65" s="2" customFormat="1" ht="6.95" customHeight="1">
      <c r="A147" s="31"/>
      <c r="B147" s="32"/>
      <c r="C147" s="33"/>
      <c r="D147" s="33"/>
      <c r="E147" s="33"/>
      <c r="F147" s="33"/>
      <c r="G147" s="33"/>
      <c r="H147" s="33"/>
      <c r="I147" s="33"/>
      <c r="J147" s="33"/>
      <c r="K147" s="33"/>
      <c r="L147" s="48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  <row r="148" spans="1:65" s="2" customFormat="1" ht="15.2" customHeight="1">
      <c r="A148" s="31"/>
      <c r="B148" s="32"/>
      <c r="C148" s="26" t="s">
        <v>23</v>
      </c>
      <c r="D148" s="33"/>
      <c r="E148" s="33"/>
      <c r="F148" s="24" t="str">
        <f>E13</f>
        <v>Obec Křečkov, č. p. 68, 29001 Křečkov</v>
      </c>
      <c r="G148" s="33"/>
      <c r="H148" s="33"/>
      <c r="I148" s="26" t="s">
        <v>29</v>
      </c>
      <c r="J148" s="29" t="str">
        <f>E19</f>
        <v>KFJ, s.r.o.</v>
      </c>
      <c r="K148" s="33"/>
      <c r="L148" s="48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  <row r="149" spans="1:65" s="2" customFormat="1" ht="15.2" customHeight="1">
      <c r="A149" s="31"/>
      <c r="B149" s="32"/>
      <c r="C149" s="26" t="s">
        <v>27</v>
      </c>
      <c r="D149" s="33"/>
      <c r="E149" s="33"/>
      <c r="F149" s="24" t="str">
        <f>IF(E16="","",E16)</f>
        <v>Vyplň údaj</v>
      </c>
      <c r="G149" s="33"/>
      <c r="H149" s="33"/>
      <c r="I149" s="26" t="s">
        <v>32</v>
      </c>
      <c r="J149" s="29" t="str">
        <f>E22</f>
        <v>KFJ, s.r.o.</v>
      </c>
      <c r="K149" s="33"/>
      <c r="L149" s="48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  <row r="150" spans="1:65" s="2" customFormat="1" ht="10.35" customHeight="1">
      <c r="A150" s="31"/>
      <c r="B150" s="32"/>
      <c r="C150" s="33"/>
      <c r="D150" s="33"/>
      <c r="E150" s="33"/>
      <c r="F150" s="33"/>
      <c r="G150" s="33"/>
      <c r="H150" s="33"/>
      <c r="I150" s="33"/>
      <c r="J150" s="33"/>
      <c r="K150" s="33"/>
      <c r="L150" s="48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</row>
    <row r="151" spans="1:65" s="11" customFormat="1" ht="29.25" customHeight="1">
      <c r="A151" s="165"/>
      <c r="B151" s="166"/>
      <c r="C151" s="167" t="s">
        <v>131</v>
      </c>
      <c r="D151" s="168" t="s">
        <v>59</v>
      </c>
      <c r="E151" s="168" t="s">
        <v>55</v>
      </c>
      <c r="F151" s="168" t="s">
        <v>56</v>
      </c>
      <c r="G151" s="168" t="s">
        <v>132</v>
      </c>
      <c r="H151" s="168" t="s">
        <v>133</v>
      </c>
      <c r="I151" s="168" t="s">
        <v>134</v>
      </c>
      <c r="J151" s="169" t="s">
        <v>87</v>
      </c>
      <c r="K151" s="170" t="s">
        <v>135</v>
      </c>
      <c r="L151" s="171"/>
      <c r="M151" s="72" t="s">
        <v>1</v>
      </c>
      <c r="N151" s="73" t="s">
        <v>38</v>
      </c>
      <c r="O151" s="73" t="s">
        <v>136</v>
      </c>
      <c r="P151" s="73" t="s">
        <v>137</v>
      </c>
      <c r="Q151" s="73" t="s">
        <v>138</v>
      </c>
      <c r="R151" s="73" t="s">
        <v>139</v>
      </c>
      <c r="S151" s="73" t="s">
        <v>140</v>
      </c>
      <c r="T151" s="74" t="s">
        <v>141</v>
      </c>
      <c r="U151" s="165"/>
      <c r="V151" s="165"/>
      <c r="W151" s="165"/>
      <c r="X151" s="165"/>
      <c r="Y151" s="165"/>
      <c r="Z151" s="165"/>
      <c r="AA151" s="165"/>
      <c r="AB151" s="165"/>
      <c r="AC151" s="165"/>
      <c r="AD151" s="165"/>
      <c r="AE151" s="165"/>
    </row>
    <row r="152" spans="1:65" s="2" customFormat="1" ht="22.9" customHeight="1">
      <c r="A152" s="31"/>
      <c r="B152" s="32"/>
      <c r="C152" s="79" t="s">
        <v>142</v>
      </c>
      <c r="D152" s="33"/>
      <c r="E152" s="33"/>
      <c r="F152" s="33"/>
      <c r="G152" s="33"/>
      <c r="H152" s="33"/>
      <c r="I152" s="33"/>
      <c r="J152" s="172">
        <f>BK152</f>
        <v>0</v>
      </c>
      <c r="K152" s="33"/>
      <c r="L152" s="36"/>
      <c r="M152" s="75"/>
      <c r="N152" s="173"/>
      <c r="O152" s="76"/>
      <c r="P152" s="174">
        <f>P153+P248</f>
        <v>0</v>
      </c>
      <c r="Q152" s="76"/>
      <c r="R152" s="174">
        <f>R153+R248</f>
        <v>238.49590569999998</v>
      </c>
      <c r="S152" s="76"/>
      <c r="T152" s="175">
        <f>T153+T248</f>
        <v>175.00030708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73</v>
      </c>
      <c r="AU152" s="14" t="s">
        <v>89</v>
      </c>
      <c r="BK152" s="176">
        <f>BK153+BK248</f>
        <v>0</v>
      </c>
    </row>
    <row r="153" spans="1:65" s="12" customFormat="1" ht="25.9" customHeight="1">
      <c r="B153" s="177"/>
      <c r="C153" s="178"/>
      <c r="D153" s="179" t="s">
        <v>73</v>
      </c>
      <c r="E153" s="180" t="s">
        <v>143</v>
      </c>
      <c r="F153" s="180" t="s">
        <v>144</v>
      </c>
      <c r="G153" s="178"/>
      <c r="H153" s="178"/>
      <c r="I153" s="181"/>
      <c r="J153" s="182">
        <f>BK153</f>
        <v>0</v>
      </c>
      <c r="K153" s="178"/>
      <c r="L153" s="183"/>
      <c r="M153" s="184"/>
      <c r="N153" s="185"/>
      <c r="O153" s="185"/>
      <c r="P153" s="186">
        <f>P154+P166+P169+P176+P181+P200+P205+P230+P246</f>
        <v>0</v>
      </c>
      <c r="Q153" s="185"/>
      <c r="R153" s="186">
        <f>R154+R166+R169+R176+R181+R200+R205+R230+R246</f>
        <v>208.74574953999999</v>
      </c>
      <c r="S153" s="185"/>
      <c r="T153" s="187">
        <f>T154+T166+T169+T176+T181+T200+T205+T230+T246</f>
        <v>145.38887700000001</v>
      </c>
      <c r="AR153" s="188" t="s">
        <v>79</v>
      </c>
      <c r="AT153" s="189" t="s">
        <v>73</v>
      </c>
      <c r="AU153" s="189" t="s">
        <v>74</v>
      </c>
      <c r="AY153" s="188" t="s">
        <v>145</v>
      </c>
      <c r="BK153" s="190">
        <f>BK154+BK166+BK169+BK176+BK181+BK200+BK205+BK230+BK246</f>
        <v>0</v>
      </c>
    </row>
    <row r="154" spans="1:65" s="12" customFormat="1" ht="22.9" customHeight="1">
      <c r="B154" s="177"/>
      <c r="C154" s="178"/>
      <c r="D154" s="179" t="s">
        <v>73</v>
      </c>
      <c r="E154" s="191" t="s">
        <v>79</v>
      </c>
      <c r="F154" s="191" t="s">
        <v>146</v>
      </c>
      <c r="G154" s="178"/>
      <c r="H154" s="178"/>
      <c r="I154" s="181"/>
      <c r="J154" s="192">
        <f>BK154</f>
        <v>0</v>
      </c>
      <c r="K154" s="178"/>
      <c r="L154" s="183"/>
      <c r="M154" s="184"/>
      <c r="N154" s="185"/>
      <c r="O154" s="185"/>
      <c r="P154" s="186">
        <f>SUM(P155:P165)</f>
        <v>0</v>
      </c>
      <c r="Q154" s="185"/>
      <c r="R154" s="186">
        <f>SUM(R155:R165)</f>
        <v>0</v>
      </c>
      <c r="S154" s="185"/>
      <c r="T154" s="187">
        <f>SUM(T155:T165)</f>
        <v>16.904999999999998</v>
      </c>
      <c r="AR154" s="188" t="s">
        <v>79</v>
      </c>
      <c r="AT154" s="189" t="s">
        <v>73</v>
      </c>
      <c r="AU154" s="189" t="s">
        <v>79</v>
      </c>
      <c r="AY154" s="188" t="s">
        <v>145</v>
      </c>
      <c r="BK154" s="190">
        <f>SUM(BK155:BK165)</f>
        <v>0</v>
      </c>
    </row>
    <row r="155" spans="1:65" s="2" customFormat="1" ht="21.75" customHeight="1">
      <c r="A155" s="31"/>
      <c r="B155" s="32"/>
      <c r="C155" s="193" t="s">
        <v>79</v>
      </c>
      <c r="D155" s="193" t="s">
        <v>147</v>
      </c>
      <c r="E155" s="194" t="s">
        <v>148</v>
      </c>
      <c r="F155" s="195" t="s">
        <v>149</v>
      </c>
      <c r="G155" s="196" t="s">
        <v>150</v>
      </c>
      <c r="H155" s="197">
        <v>27.047999999999998</v>
      </c>
      <c r="I155" s="198"/>
      <c r="J155" s="199">
        <f t="shared" ref="J155:J160" si="5">ROUND(I155*H155,2)</f>
        <v>0</v>
      </c>
      <c r="K155" s="200"/>
      <c r="L155" s="36"/>
      <c r="M155" s="201" t="s">
        <v>1</v>
      </c>
      <c r="N155" s="202" t="s">
        <v>39</v>
      </c>
      <c r="O155" s="68"/>
      <c r="P155" s="203">
        <f t="shared" ref="P155:P160" si="6">O155*H155</f>
        <v>0</v>
      </c>
      <c r="Q155" s="203">
        <v>0</v>
      </c>
      <c r="R155" s="203">
        <f t="shared" ref="R155:R160" si="7">Q155*H155</f>
        <v>0</v>
      </c>
      <c r="S155" s="203">
        <v>0.625</v>
      </c>
      <c r="T155" s="204">
        <f t="shared" ref="T155:T160" si="8">S155*H155</f>
        <v>16.904999999999998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5" t="s">
        <v>151</v>
      </c>
      <c r="AT155" s="205" t="s">
        <v>147</v>
      </c>
      <c r="AU155" s="205" t="s">
        <v>81</v>
      </c>
      <c r="AY155" s="14" t="s">
        <v>145</v>
      </c>
      <c r="BE155" s="206">
        <f t="shared" ref="BE155:BE160" si="9">IF(N155="základní",J155,0)</f>
        <v>0</v>
      </c>
      <c r="BF155" s="206">
        <f t="shared" ref="BF155:BF160" si="10">IF(N155="snížená",J155,0)</f>
        <v>0</v>
      </c>
      <c r="BG155" s="206">
        <f t="shared" ref="BG155:BG160" si="11">IF(N155="zákl. přenesená",J155,0)</f>
        <v>0</v>
      </c>
      <c r="BH155" s="206">
        <f t="shared" ref="BH155:BH160" si="12">IF(N155="sníž. přenesená",J155,0)</f>
        <v>0</v>
      </c>
      <c r="BI155" s="206">
        <f t="shared" ref="BI155:BI160" si="13">IF(N155="nulová",J155,0)</f>
        <v>0</v>
      </c>
      <c r="BJ155" s="14" t="s">
        <v>79</v>
      </c>
      <c r="BK155" s="206">
        <f t="shared" ref="BK155:BK160" si="14">ROUND(I155*H155,2)</f>
        <v>0</v>
      </c>
      <c r="BL155" s="14" t="s">
        <v>151</v>
      </c>
      <c r="BM155" s="205" t="s">
        <v>152</v>
      </c>
    </row>
    <row r="156" spans="1:65" s="2" customFormat="1" ht="16.5" customHeight="1">
      <c r="A156" s="31"/>
      <c r="B156" s="32"/>
      <c r="C156" s="193" t="s">
        <v>81</v>
      </c>
      <c r="D156" s="193" t="s">
        <v>147</v>
      </c>
      <c r="E156" s="194" t="s">
        <v>153</v>
      </c>
      <c r="F156" s="195" t="s">
        <v>154</v>
      </c>
      <c r="G156" s="196" t="s">
        <v>150</v>
      </c>
      <c r="H156" s="197">
        <v>7.915</v>
      </c>
      <c r="I156" s="198"/>
      <c r="J156" s="199">
        <f t="shared" si="5"/>
        <v>0</v>
      </c>
      <c r="K156" s="200"/>
      <c r="L156" s="36"/>
      <c r="M156" s="201" t="s">
        <v>1</v>
      </c>
      <c r="N156" s="202" t="s">
        <v>39</v>
      </c>
      <c r="O156" s="68"/>
      <c r="P156" s="203">
        <f t="shared" si="6"/>
        <v>0</v>
      </c>
      <c r="Q156" s="203">
        <v>0</v>
      </c>
      <c r="R156" s="203">
        <f t="shared" si="7"/>
        <v>0</v>
      </c>
      <c r="S156" s="203">
        <v>0</v>
      </c>
      <c r="T156" s="204">
        <f t="shared" si="8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5" t="s">
        <v>151</v>
      </c>
      <c r="AT156" s="205" t="s">
        <v>147</v>
      </c>
      <c r="AU156" s="205" t="s">
        <v>81</v>
      </c>
      <c r="AY156" s="14" t="s">
        <v>145</v>
      </c>
      <c r="BE156" s="206">
        <f t="shared" si="9"/>
        <v>0</v>
      </c>
      <c r="BF156" s="206">
        <f t="shared" si="10"/>
        <v>0</v>
      </c>
      <c r="BG156" s="206">
        <f t="shared" si="11"/>
        <v>0</v>
      </c>
      <c r="BH156" s="206">
        <f t="shared" si="12"/>
        <v>0</v>
      </c>
      <c r="BI156" s="206">
        <f t="shared" si="13"/>
        <v>0</v>
      </c>
      <c r="BJ156" s="14" t="s">
        <v>79</v>
      </c>
      <c r="BK156" s="206">
        <f t="shared" si="14"/>
        <v>0</v>
      </c>
      <c r="BL156" s="14" t="s">
        <v>151</v>
      </c>
      <c r="BM156" s="205" t="s">
        <v>155</v>
      </c>
    </row>
    <row r="157" spans="1:65" s="2" customFormat="1" ht="33" customHeight="1">
      <c r="A157" s="31"/>
      <c r="B157" s="32"/>
      <c r="C157" s="193" t="s">
        <v>156</v>
      </c>
      <c r="D157" s="193" t="s">
        <v>147</v>
      </c>
      <c r="E157" s="194" t="s">
        <v>157</v>
      </c>
      <c r="F157" s="195" t="s">
        <v>158</v>
      </c>
      <c r="G157" s="196" t="s">
        <v>159</v>
      </c>
      <c r="H157" s="197">
        <v>5.41</v>
      </c>
      <c r="I157" s="198"/>
      <c r="J157" s="199">
        <f t="shared" si="5"/>
        <v>0</v>
      </c>
      <c r="K157" s="200"/>
      <c r="L157" s="36"/>
      <c r="M157" s="201" t="s">
        <v>1</v>
      </c>
      <c r="N157" s="202" t="s">
        <v>39</v>
      </c>
      <c r="O157" s="68"/>
      <c r="P157" s="203">
        <f t="shared" si="6"/>
        <v>0</v>
      </c>
      <c r="Q157" s="203">
        <v>0</v>
      </c>
      <c r="R157" s="203">
        <f t="shared" si="7"/>
        <v>0</v>
      </c>
      <c r="S157" s="203">
        <v>0</v>
      </c>
      <c r="T157" s="204">
        <f t="shared" si="8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5" t="s">
        <v>151</v>
      </c>
      <c r="AT157" s="205" t="s">
        <v>147</v>
      </c>
      <c r="AU157" s="205" t="s">
        <v>81</v>
      </c>
      <c r="AY157" s="14" t="s">
        <v>145</v>
      </c>
      <c r="BE157" s="206">
        <f t="shared" si="9"/>
        <v>0</v>
      </c>
      <c r="BF157" s="206">
        <f t="shared" si="10"/>
        <v>0</v>
      </c>
      <c r="BG157" s="206">
        <f t="shared" si="11"/>
        <v>0</v>
      </c>
      <c r="BH157" s="206">
        <f t="shared" si="12"/>
        <v>0</v>
      </c>
      <c r="BI157" s="206">
        <f t="shared" si="13"/>
        <v>0</v>
      </c>
      <c r="BJ157" s="14" t="s">
        <v>79</v>
      </c>
      <c r="BK157" s="206">
        <f t="shared" si="14"/>
        <v>0</v>
      </c>
      <c r="BL157" s="14" t="s">
        <v>151</v>
      </c>
      <c r="BM157" s="205" t="s">
        <v>160</v>
      </c>
    </row>
    <row r="158" spans="1:65" s="2" customFormat="1" ht="33" customHeight="1">
      <c r="A158" s="31"/>
      <c r="B158" s="32"/>
      <c r="C158" s="193" t="s">
        <v>151</v>
      </c>
      <c r="D158" s="193" t="s">
        <v>147</v>
      </c>
      <c r="E158" s="194" t="s">
        <v>161</v>
      </c>
      <c r="F158" s="195" t="s">
        <v>162</v>
      </c>
      <c r="G158" s="196" t="s">
        <v>159</v>
      </c>
      <c r="H158" s="197">
        <v>12.987</v>
      </c>
      <c r="I158" s="198"/>
      <c r="J158" s="199">
        <f t="shared" si="5"/>
        <v>0</v>
      </c>
      <c r="K158" s="200"/>
      <c r="L158" s="36"/>
      <c r="M158" s="201" t="s">
        <v>1</v>
      </c>
      <c r="N158" s="202" t="s">
        <v>39</v>
      </c>
      <c r="O158" s="68"/>
      <c r="P158" s="203">
        <f t="shared" si="6"/>
        <v>0</v>
      </c>
      <c r="Q158" s="203">
        <v>0</v>
      </c>
      <c r="R158" s="203">
        <f t="shared" si="7"/>
        <v>0</v>
      </c>
      <c r="S158" s="203">
        <v>0</v>
      </c>
      <c r="T158" s="204">
        <f t="shared" si="8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5" t="s">
        <v>151</v>
      </c>
      <c r="AT158" s="205" t="s">
        <v>147</v>
      </c>
      <c r="AU158" s="205" t="s">
        <v>81</v>
      </c>
      <c r="AY158" s="14" t="s">
        <v>145</v>
      </c>
      <c r="BE158" s="206">
        <f t="shared" si="9"/>
        <v>0</v>
      </c>
      <c r="BF158" s="206">
        <f t="shared" si="10"/>
        <v>0</v>
      </c>
      <c r="BG158" s="206">
        <f t="shared" si="11"/>
        <v>0</v>
      </c>
      <c r="BH158" s="206">
        <f t="shared" si="12"/>
        <v>0</v>
      </c>
      <c r="BI158" s="206">
        <f t="shared" si="13"/>
        <v>0</v>
      </c>
      <c r="BJ158" s="14" t="s">
        <v>79</v>
      </c>
      <c r="BK158" s="206">
        <f t="shared" si="14"/>
        <v>0</v>
      </c>
      <c r="BL158" s="14" t="s">
        <v>151</v>
      </c>
      <c r="BM158" s="205" t="s">
        <v>163</v>
      </c>
    </row>
    <row r="159" spans="1:65" s="2" customFormat="1" ht="33" customHeight="1">
      <c r="A159" s="31"/>
      <c r="B159" s="32"/>
      <c r="C159" s="193" t="s">
        <v>164</v>
      </c>
      <c r="D159" s="193" t="s">
        <v>147</v>
      </c>
      <c r="E159" s="194" t="s">
        <v>165</v>
      </c>
      <c r="F159" s="195" t="s">
        <v>166</v>
      </c>
      <c r="G159" s="196" t="s">
        <v>159</v>
      </c>
      <c r="H159" s="197">
        <v>18.396999999999998</v>
      </c>
      <c r="I159" s="198"/>
      <c r="J159" s="199">
        <f t="shared" si="5"/>
        <v>0</v>
      </c>
      <c r="K159" s="200"/>
      <c r="L159" s="36"/>
      <c r="M159" s="201" t="s">
        <v>1</v>
      </c>
      <c r="N159" s="202" t="s">
        <v>39</v>
      </c>
      <c r="O159" s="68"/>
      <c r="P159" s="203">
        <f t="shared" si="6"/>
        <v>0</v>
      </c>
      <c r="Q159" s="203">
        <v>0</v>
      </c>
      <c r="R159" s="203">
        <f t="shared" si="7"/>
        <v>0</v>
      </c>
      <c r="S159" s="203">
        <v>0</v>
      </c>
      <c r="T159" s="204">
        <f t="shared" si="8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5" t="s">
        <v>151</v>
      </c>
      <c r="AT159" s="205" t="s">
        <v>147</v>
      </c>
      <c r="AU159" s="205" t="s">
        <v>81</v>
      </c>
      <c r="AY159" s="14" t="s">
        <v>145</v>
      </c>
      <c r="BE159" s="206">
        <f t="shared" si="9"/>
        <v>0</v>
      </c>
      <c r="BF159" s="206">
        <f t="shared" si="10"/>
        <v>0</v>
      </c>
      <c r="BG159" s="206">
        <f t="shared" si="11"/>
        <v>0</v>
      </c>
      <c r="BH159" s="206">
        <f t="shared" si="12"/>
        <v>0</v>
      </c>
      <c r="BI159" s="206">
        <f t="shared" si="13"/>
        <v>0</v>
      </c>
      <c r="BJ159" s="14" t="s">
        <v>79</v>
      </c>
      <c r="BK159" s="206">
        <f t="shared" si="14"/>
        <v>0</v>
      </c>
      <c r="BL159" s="14" t="s">
        <v>151</v>
      </c>
      <c r="BM159" s="205" t="s">
        <v>167</v>
      </c>
    </row>
    <row r="160" spans="1:65" s="2" customFormat="1" ht="33" customHeight="1">
      <c r="A160" s="31"/>
      <c r="B160" s="32"/>
      <c r="C160" s="193" t="s">
        <v>168</v>
      </c>
      <c r="D160" s="193" t="s">
        <v>147</v>
      </c>
      <c r="E160" s="194" t="s">
        <v>169</v>
      </c>
      <c r="F160" s="195" t="s">
        <v>170</v>
      </c>
      <c r="G160" s="196" t="s">
        <v>159</v>
      </c>
      <c r="H160" s="197">
        <v>367.94</v>
      </c>
      <c r="I160" s="198"/>
      <c r="J160" s="199">
        <f t="shared" si="5"/>
        <v>0</v>
      </c>
      <c r="K160" s="200"/>
      <c r="L160" s="36"/>
      <c r="M160" s="201" t="s">
        <v>1</v>
      </c>
      <c r="N160" s="202" t="s">
        <v>39</v>
      </c>
      <c r="O160" s="68"/>
      <c r="P160" s="203">
        <f t="shared" si="6"/>
        <v>0</v>
      </c>
      <c r="Q160" s="203">
        <v>0</v>
      </c>
      <c r="R160" s="203">
        <f t="shared" si="7"/>
        <v>0</v>
      </c>
      <c r="S160" s="203">
        <v>0</v>
      </c>
      <c r="T160" s="204">
        <f t="shared" si="8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5" t="s">
        <v>151</v>
      </c>
      <c r="AT160" s="205" t="s">
        <v>147</v>
      </c>
      <c r="AU160" s="205" t="s">
        <v>81</v>
      </c>
      <c r="AY160" s="14" t="s">
        <v>145</v>
      </c>
      <c r="BE160" s="206">
        <f t="shared" si="9"/>
        <v>0</v>
      </c>
      <c r="BF160" s="206">
        <f t="shared" si="10"/>
        <v>0</v>
      </c>
      <c r="BG160" s="206">
        <f t="shared" si="11"/>
        <v>0</v>
      </c>
      <c r="BH160" s="206">
        <f t="shared" si="12"/>
        <v>0</v>
      </c>
      <c r="BI160" s="206">
        <f t="shared" si="13"/>
        <v>0</v>
      </c>
      <c r="BJ160" s="14" t="s">
        <v>79</v>
      </c>
      <c r="BK160" s="206">
        <f t="shared" si="14"/>
        <v>0</v>
      </c>
      <c r="BL160" s="14" t="s">
        <v>151</v>
      </c>
      <c r="BM160" s="205" t="s">
        <v>171</v>
      </c>
    </row>
    <row r="161" spans="1:65" s="2" customFormat="1" ht="19.5">
      <c r="A161" s="31"/>
      <c r="B161" s="32"/>
      <c r="C161" s="33"/>
      <c r="D161" s="207" t="s">
        <v>172</v>
      </c>
      <c r="E161" s="33"/>
      <c r="F161" s="208" t="s">
        <v>173</v>
      </c>
      <c r="G161" s="33"/>
      <c r="H161" s="33"/>
      <c r="I161" s="160"/>
      <c r="J161" s="33"/>
      <c r="K161" s="33"/>
      <c r="L161" s="36"/>
      <c r="M161" s="209"/>
      <c r="N161" s="210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172</v>
      </c>
      <c r="AU161" s="14" t="s">
        <v>81</v>
      </c>
    </row>
    <row r="162" spans="1:65" s="2" customFormat="1" ht="21.75" customHeight="1">
      <c r="A162" s="31"/>
      <c r="B162" s="32"/>
      <c r="C162" s="193" t="s">
        <v>174</v>
      </c>
      <c r="D162" s="193" t="s">
        <v>147</v>
      </c>
      <c r="E162" s="194" t="s">
        <v>175</v>
      </c>
      <c r="F162" s="195" t="s">
        <v>176</v>
      </c>
      <c r="G162" s="196" t="s">
        <v>159</v>
      </c>
      <c r="H162" s="197">
        <v>18.396999999999998</v>
      </c>
      <c r="I162" s="198"/>
      <c r="J162" s="199">
        <f>ROUND(I162*H162,2)</f>
        <v>0</v>
      </c>
      <c r="K162" s="200"/>
      <c r="L162" s="36"/>
      <c r="M162" s="201" t="s">
        <v>1</v>
      </c>
      <c r="N162" s="202" t="s">
        <v>39</v>
      </c>
      <c r="O162" s="68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5" t="s">
        <v>151</v>
      </c>
      <c r="AT162" s="205" t="s">
        <v>147</v>
      </c>
      <c r="AU162" s="205" t="s">
        <v>81</v>
      </c>
      <c r="AY162" s="14" t="s">
        <v>145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4" t="s">
        <v>79</v>
      </c>
      <c r="BK162" s="206">
        <f>ROUND(I162*H162,2)</f>
        <v>0</v>
      </c>
      <c r="BL162" s="14" t="s">
        <v>151</v>
      </c>
      <c r="BM162" s="205" t="s">
        <v>177</v>
      </c>
    </row>
    <row r="163" spans="1:65" s="2" customFormat="1" ht="33" customHeight="1">
      <c r="A163" s="31"/>
      <c r="B163" s="32"/>
      <c r="C163" s="193" t="s">
        <v>178</v>
      </c>
      <c r="D163" s="193" t="s">
        <v>147</v>
      </c>
      <c r="E163" s="194" t="s">
        <v>179</v>
      </c>
      <c r="F163" s="195" t="s">
        <v>180</v>
      </c>
      <c r="G163" s="196" t="s">
        <v>181</v>
      </c>
      <c r="H163" s="197">
        <v>33.115000000000002</v>
      </c>
      <c r="I163" s="198"/>
      <c r="J163" s="199">
        <f>ROUND(I163*H163,2)</f>
        <v>0</v>
      </c>
      <c r="K163" s="200"/>
      <c r="L163" s="36"/>
      <c r="M163" s="201" t="s">
        <v>1</v>
      </c>
      <c r="N163" s="202" t="s">
        <v>39</v>
      </c>
      <c r="O163" s="68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5" t="s">
        <v>151</v>
      </c>
      <c r="AT163" s="205" t="s">
        <v>147</v>
      </c>
      <c r="AU163" s="205" t="s">
        <v>81</v>
      </c>
      <c r="AY163" s="14" t="s">
        <v>145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4" t="s">
        <v>79</v>
      </c>
      <c r="BK163" s="206">
        <f>ROUND(I163*H163,2)</f>
        <v>0</v>
      </c>
      <c r="BL163" s="14" t="s">
        <v>151</v>
      </c>
      <c r="BM163" s="205" t="s">
        <v>182</v>
      </c>
    </row>
    <row r="164" spans="1:65" s="2" customFormat="1" ht="16.5" customHeight="1">
      <c r="A164" s="31"/>
      <c r="B164" s="32"/>
      <c r="C164" s="193" t="s">
        <v>183</v>
      </c>
      <c r="D164" s="193" t="s">
        <v>147</v>
      </c>
      <c r="E164" s="194" t="s">
        <v>184</v>
      </c>
      <c r="F164" s="195" t="s">
        <v>185</v>
      </c>
      <c r="G164" s="196" t="s">
        <v>159</v>
      </c>
      <c r="H164" s="197">
        <v>18.396999999999998</v>
      </c>
      <c r="I164" s="198"/>
      <c r="J164" s="199">
        <f>ROUND(I164*H164,2)</f>
        <v>0</v>
      </c>
      <c r="K164" s="200"/>
      <c r="L164" s="36"/>
      <c r="M164" s="201" t="s">
        <v>1</v>
      </c>
      <c r="N164" s="202" t="s">
        <v>39</v>
      </c>
      <c r="O164" s="68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5" t="s">
        <v>151</v>
      </c>
      <c r="AT164" s="205" t="s">
        <v>147</v>
      </c>
      <c r="AU164" s="205" t="s">
        <v>81</v>
      </c>
      <c r="AY164" s="14" t="s">
        <v>145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4" t="s">
        <v>79</v>
      </c>
      <c r="BK164" s="206">
        <f>ROUND(I164*H164,2)</f>
        <v>0</v>
      </c>
      <c r="BL164" s="14" t="s">
        <v>151</v>
      </c>
      <c r="BM164" s="205" t="s">
        <v>186</v>
      </c>
    </row>
    <row r="165" spans="1:65" s="2" customFormat="1" ht="21.75" customHeight="1">
      <c r="A165" s="31"/>
      <c r="B165" s="32"/>
      <c r="C165" s="193" t="s">
        <v>187</v>
      </c>
      <c r="D165" s="193" t="s">
        <v>147</v>
      </c>
      <c r="E165" s="194" t="s">
        <v>188</v>
      </c>
      <c r="F165" s="195" t="s">
        <v>189</v>
      </c>
      <c r="G165" s="196" t="s">
        <v>150</v>
      </c>
      <c r="H165" s="197">
        <v>7.915</v>
      </c>
      <c r="I165" s="198"/>
      <c r="J165" s="199">
        <f>ROUND(I165*H165,2)</f>
        <v>0</v>
      </c>
      <c r="K165" s="200"/>
      <c r="L165" s="36"/>
      <c r="M165" s="201" t="s">
        <v>1</v>
      </c>
      <c r="N165" s="202" t="s">
        <v>39</v>
      </c>
      <c r="O165" s="68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5" t="s">
        <v>151</v>
      </c>
      <c r="AT165" s="205" t="s">
        <v>147</v>
      </c>
      <c r="AU165" s="205" t="s">
        <v>81</v>
      </c>
      <c r="AY165" s="14" t="s">
        <v>145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4" t="s">
        <v>79</v>
      </c>
      <c r="BK165" s="206">
        <f>ROUND(I165*H165,2)</f>
        <v>0</v>
      </c>
      <c r="BL165" s="14" t="s">
        <v>151</v>
      </c>
      <c r="BM165" s="205" t="s">
        <v>190</v>
      </c>
    </row>
    <row r="166" spans="1:65" s="12" customFormat="1" ht="22.9" customHeight="1">
      <c r="B166" s="177"/>
      <c r="C166" s="178"/>
      <c r="D166" s="179" t="s">
        <v>73</v>
      </c>
      <c r="E166" s="191" t="s">
        <v>81</v>
      </c>
      <c r="F166" s="191" t="s">
        <v>191</v>
      </c>
      <c r="G166" s="178"/>
      <c r="H166" s="178"/>
      <c r="I166" s="181"/>
      <c r="J166" s="192">
        <f>BK166</f>
        <v>0</v>
      </c>
      <c r="K166" s="178"/>
      <c r="L166" s="183"/>
      <c r="M166" s="184"/>
      <c r="N166" s="185"/>
      <c r="O166" s="185"/>
      <c r="P166" s="186">
        <f>SUM(P167:P168)</f>
        <v>0</v>
      </c>
      <c r="Q166" s="185"/>
      <c r="R166" s="186">
        <f>SUM(R167:R168)</f>
        <v>34.456568140000002</v>
      </c>
      <c r="S166" s="185"/>
      <c r="T166" s="187">
        <f>SUM(T167:T168)</f>
        <v>0</v>
      </c>
      <c r="AR166" s="188" t="s">
        <v>79</v>
      </c>
      <c r="AT166" s="189" t="s">
        <v>73</v>
      </c>
      <c r="AU166" s="189" t="s">
        <v>79</v>
      </c>
      <c r="AY166" s="188" t="s">
        <v>145</v>
      </c>
      <c r="BK166" s="190">
        <f>SUM(BK167:BK168)</f>
        <v>0</v>
      </c>
    </row>
    <row r="167" spans="1:65" s="2" customFormat="1" ht="16.5" customHeight="1">
      <c r="A167" s="31"/>
      <c r="B167" s="32"/>
      <c r="C167" s="193" t="s">
        <v>192</v>
      </c>
      <c r="D167" s="193" t="s">
        <v>147</v>
      </c>
      <c r="E167" s="194" t="s">
        <v>193</v>
      </c>
      <c r="F167" s="195" t="s">
        <v>194</v>
      </c>
      <c r="G167" s="196" t="s">
        <v>159</v>
      </c>
      <c r="H167" s="197">
        <v>2.2530000000000001</v>
      </c>
      <c r="I167" s="198"/>
      <c r="J167" s="199">
        <f>ROUND(I167*H167,2)</f>
        <v>0</v>
      </c>
      <c r="K167" s="200"/>
      <c r="L167" s="36"/>
      <c r="M167" s="201" t="s">
        <v>1</v>
      </c>
      <c r="N167" s="202" t="s">
        <v>39</v>
      </c>
      <c r="O167" s="68"/>
      <c r="P167" s="203">
        <f>O167*H167</f>
        <v>0</v>
      </c>
      <c r="Q167" s="203">
        <v>2.2563399999999998</v>
      </c>
      <c r="R167" s="203">
        <f>Q167*H167</f>
        <v>5.0835340200000001</v>
      </c>
      <c r="S167" s="203">
        <v>0</v>
      </c>
      <c r="T167" s="204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5" t="s">
        <v>151</v>
      </c>
      <c r="AT167" s="205" t="s">
        <v>147</v>
      </c>
      <c r="AU167" s="205" t="s">
        <v>81</v>
      </c>
      <c r="AY167" s="14" t="s">
        <v>145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4" t="s">
        <v>79</v>
      </c>
      <c r="BK167" s="206">
        <f>ROUND(I167*H167,2)</f>
        <v>0</v>
      </c>
      <c r="BL167" s="14" t="s">
        <v>151</v>
      </c>
      <c r="BM167" s="205" t="s">
        <v>195</v>
      </c>
    </row>
    <row r="168" spans="1:65" s="2" customFormat="1" ht="16.5" customHeight="1">
      <c r="A168" s="31"/>
      <c r="B168" s="32"/>
      <c r="C168" s="193" t="s">
        <v>196</v>
      </c>
      <c r="D168" s="193" t="s">
        <v>147</v>
      </c>
      <c r="E168" s="194" t="s">
        <v>197</v>
      </c>
      <c r="F168" s="195" t="s">
        <v>198</v>
      </c>
      <c r="G168" s="196" t="s">
        <v>159</v>
      </c>
      <c r="H168" s="197">
        <v>13.018000000000001</v>
      </c>
      <c r="I168" s="198"/>
      <c r="J168" s="199">
        <f>ROUND(I168*H168,2)</f>
        <v>0</v>
      </c>
      <c r="K168" s="200"/>
      <c r="L168" s="36"/>
      <c r="M168" s="201" t="s">
        <v>1</v>
      </c>
      <c r="N168" s="202" t="s">
        <v>39</v>
      </c>
      <c r="O168" s="68"/>
      <c r="P168" s="203">
        <f>O168*H168</f>
        <v>0</v>
      </c>
      <c r="Q168" s="203">
        <v>2.2563399999999998</v>
      </c>
      <c r="R168" s="203">
        <f>Q168*H168</f>
        <v>29.37303412</v>
      </c>
      <c r="S168" s="203">
        <v>0</v>
      </c>
      <c r="T168" s="204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5" t="s">
        <v>151</v>
      </c>
      <c r="AT168" s="205" t="s">
        <v>147</v>
      </c>
      <c r="AU168" s="205" t="s">
        <v>81</v>
      </c>
      <c r="AY168" s="14" t="s">
        <v>145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4" t="s">
        <v>79</v>
      </c>
      <c r="BK168" s="206">
        <f>ROUND(I168*H168,2)</f>
        <v>0</v>
      </c>
      <c r="BL168" s="14" t="s">
        <v>151</v>
      </c>
      <c r="BM168" s="205" t="s">
        <v>199</v>
      </c>
    </row>
    <row r="169" spans="1:65" s="12" customFormat="1" ht="22.9" customHeight="1">
      <c r="B169" s="177"/>
      <c r="C169" s="178"/>
      <c r="D169" s="179" t="s">
        <v>73</v>
      </c>
      <c r="E169" s="191" t="s">
        <v>156</v>
      </c>
      <c r="F169" s="191" t="s">
        <v>200</v>
      </c>
      <c r="G169" s="178"/>
      <c r="H169" s="178"/>
      <c r="I169" s="181"/>
      <c r="J169" s="192">
        <f>BK169</f>
        <v>0</v>
      </c>
      <c r="K169" s="178"/>
      <c r="L169" s="183"/>
      <c r="M169" s="184"/>
      <c r="N169" s="185"/>
      <c r="O169" s="185"/>
      <c r="P169" s="186">
        <f>SUM(P170:P175)</f>
        <v>0</v>
      </c>
      <c r="Q169" s="185"/>
      <c r="R169" s="186">
        <f>SUM(R170:R175)</f>
        <v>60.28726374</v>
      </c>
      <c r="S169" s="185"/>
      <c r="T169" s="187">
        <f>SUM(T170:T175)</f>
        <v>0</v>
      </c>
      <c r="AR169" s="188" t="s">
        <v>79</v>
      </c>
      <c r="AT169" s="189" t="s">
        <v>73</v>
      </c>
      <c r="AU169" s="189" t="s">
        <v>79</v>
      </c>
      <c r="AY169" s="188" t="s">
        <v>145</v>
      </c>
      <c r="BK169" s="190">
        <f>SUM(BK170:BK175)</f>
        <v>0</v>
      </c>
    </row>
    <row r="170" spans="1:65" s="2" customFormat="1" ht="21.75" customHeight="1">
      <c r="A170" s="31"/>
      <c r="B170" s="32"/>
      <c r="C170" s="193" t="s">
        <v>201</v>
      </c>
      <c r="D170" s="193" t="s">
        <v>147</v>
      </c>
      <c r="E170" s="194" t="s">
        <v>202</v>
      </c>
      <c r="F170" s="195" t="s">
        <v>203</v>
      </c>
      <c r="G170" s="196" t="s">
        <v>159</v>
      </c>
      <c r="H170" s="197">
        <v>27.719000000000001</v>
      </c>
      <c r="I170" s="198"/>
      <c r="J170" s="199">
        <f t="shared" ref="J170:J175" si="15">ROUND(I170*H170,2)</f>
        <v>0</v>
      </c>
      <c r="K170" s="200"/>
      <c r="L170" s="36"/>
      <c r="M170" s="201" t="s">
        <v>1</v>
      </c>
      <c r="N170" s="202" t="s">
        <v>39</v>
      </c>
      <c r="O170" s="68"/>
      <c r="P170" s="203">
        <f t="shared" ref="P170:P175" si="16">O170*H170</f>
        <v>0</v>
      </c>
      <c r="Q170" s="203">
        <v>1.7863599999999999</v>
      </c>
      <c r="R170" s="203">
        <f t="shared" ref="R170:R175" si="17">Q170*H170</f>
        <v>49.516112839999998</v>
      </c>
      <c r="S170" s="203">
        <v>0</v>
      </c>
      <c r="T170" s="204">
        <f t="shared" ref="T170:T175" si="18"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5" t="s">
        <v>151</v>
      </c>
      <c r="AT170" s="205" t="s">
        <v>147</v>
      </c>
      <c r="AU170" s="205" t="s">
        <v>81</v>
      </c>
      <c r="AY170" s="14" t="s">
        <v>145</v>
      </c>
      <c r="BE170" s="206">
        <f t="shared" ref="BE170:BE175" si="19">IF(N170="základní",J170,0)</f>
        <v>0</v>
      </c>
      <c r="BF170" s="206">
        <f t="shared" ref="BF170:BF175" si="20">IF(N170="snížená",J170,0)</f>
        <v>0</v>
      </c>
      <c r="BG170" s="206">
        <f t="shared" ref="BG170:BG175" si="21">IF(N170="zákl. přenesená",J170,0)</f>
        <v>0</v>
      </c>
      <c r="BH170" s="206">
        <f t="shared" ref="BH170:BH175" si="22">IF(N170="sníž. přenesená",J170,0)</f>
        <v>0</v>
      </c>
      <c r="BI170" s="206">
        <f t="shared" ref="BI170:BI175" si="23">IF(N170="nulová",J170,0)</f>
        <v>0</v>
      </c>
      <c r="BJ170" s="14" t="s">
        <v>79</v>
      </c>
      <c r="BK170" s="206">
        <f t="shared" ref="BK170:BK175" si="24">ROUND(I170*H170,2)</f>
        <v>0</v>
      </c>
      <c r="BL170" s="14" t="s">
        <v>151</v>
      </c>
      <c r="BM170" s="205" t="s">
        <v>204</v>
      </c>
    </row>
    <row r="171" spans="1:65" s="2" customFormat="1" ht="21.75" customHeight="1">
      <c r="A171" s="31"/>
      <c r="B171" s="32"/>
      <c r="C171" s="193" t="s">
        <v>205</v>
      </c>
      <c r="D171" s="193" t="s">
        <v>147</v>
      </c>
      <c r="E171" s="194" t="s">
        <v>206</v>
      </c>
      <c r="F171" s="195" t="s">
        <v>207</v>
      </c>
      <c r="G171" s="196" t="s">
        <v>208</v>
      </c>
      <c r="H171" s="197">
        <v>15</v>
      </c>
      <c r="I171" s="198"/>
      <c r="J171" s="199">
        <f t="shared" si="15"/>
        <v>0</v>
      </c>
      <c r="K171" s="200"/>
      <c r="L171" s="36"/>
      <c r="M171" s="201" t="s">
        <v>1</v>
      </c>
      <c r="N171" s="202" t="s">
        <v>39</v>
      </c>
      <c r="O171" s="68"/>
      <c r="P171" s="203">
        <f t="shared" si="16"/>
        <v>0</v>
      </c>
      <c r="Q171" s="203">
        <v>5.4550000000000001E-2</v>
      </c>
      <c r="R171" s="203">
        <f t="shared" si="17"/>
        <v>0.81825000000000003</v>
      </c>
      <c r="S171" s="203">
        <v>0</v>
      </c>
      <c r="T171" s="204">
        <f t="shared" si="18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5" t="s">
        <v>151</v>
      </c>
      <c r="AT171" s="205" t="s">
        <v>147</v>
      </c>
      <c r="AU171" s="205" t="s">
        <v>81</v>
      </c>
      <c r="AY171" s="14" t="s">
        <v>145</v>
      </c>
      <c r="BE171" s="206">
        <f t="shared" si="19"/>
        <v>0</v>
      </c>
      <c r="BF171" s="206">
        <f t="shared" si="20"/>
        <v>0</v>
      </c>
      <c r="BG171" s="206">
        <f t="shared" si="21"/>
        <v>0</v>
      </c>
      <c r="BH171" s="206">
        <f t="shared" si="22"/>
        <v>0</v>
      </c>
      <c r="BI171" s="206">
        <f t="shared" si="23"/>
        <v>0</v>
      </c>
      <c r="BJ171" s="14" t="s">
        <v>79</v>
      </c>
      <c r="BK171" s="206">
        <f t="shared" si="24"/>
        <v>0</v>
      </c>
      <c r="BL171" s="14" t="s">
        <v>151</v>
      </c>
      <c r="BM171" s="205" t="s">
        <v>209</v>
      </c>
    </row>
    <row r="172" spans="1:65" s="2" customFormat="1" ht="21.75" customHeight="1">
      <c r="A172" s="31"/>
      <c r="B172" s="32"/>
      <c r="C172" s="193" t="s">
        <v>8</v>
      </c>
      <c r="D172" s="193" t="s">
        <v>147</v>
      </c>
      <c r="E172" s="194" t="s">
        <v>210</v>
      </c>
      <c r="F172" s="195" t="s">
        <v>211</v>
      </c>
      <c r="G172" s="196" t="s">
        <v>212</v>
      </c>
      <c r="H172" s="197">
        <v>4.5</v>
      </c>
      <c r="I172" s="198"/>
      <c r="J172" s="199">
        <f t="shared" si="15"/>
        <v>0</v>
      </c>
      <c r="K172" s="200"/>
      <c r="L172" s="36"/>
      <c r="M172" s="201" t="s">
        <v>1</v>
      </c>
      <c r="N172" s="202" t="s">
        <v>39</v>
      </c>
      <c r="O172" s="68"/>
      <c r="P172" s="203">
        <f t="shared" si="16"/>
        <v>0</v>
      </c>
      <c r="Q172" s="203">
        <v>2.5999999999999998E-4</v>
      </c>
      <c r="R172" s="203">
        <f t="shared" si="17"/>
        <v>1.1699999999999998E-3</v>
      </c>
      <c r="S172" s="203">
        <v>0</v>
      </c>
      <c r="T172" s="204">
        <f t="shared" si="18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5" t="s">
        <v>151</v>
      </c>
      <c r="AT172" s="205" t="s">
        <v>147</v>
      </c>
      <c r="AU172" s="205" t="s">
        <v>81</v>
      </c>
      <c r="AY172" s="14" t="s">
        <v>145</v>
      </c>
      <c r="BE172" s="206">
        <f t="shared" si="19"/>
        <v>0</v>
      </c>
      <c r="BF172" s="206">
        <f t="shared" si="20"/>
        <v>0</v>
      </c>
      <c r="BG172" s="206">
        <f t="shared" si="21"/>
        <v>0</v>
      </c>
      <c r="BH172" s="206">
        <f t="shared" si="22"/>
        <v>0</v>
      </c>
      <c r="BI172" s="206">
        <f t="shared" si="23"/>
        <v>0</v>
      </c>
      <c r="BJ172" s="14" t="s">
        <v>79</v>
      </c>
      <c r="BK172" s="206">
        <f t="shared" si="24"/>
        <v>0</v>
      </c>
      <c r="BL172" s="14" t="s">
        <v>151</v>
      </c>
      <c r="BM172" s="205" t="s">
        <v>213</v>
      </c>
    </row>
    <row r="173" spans="1:65" s="2" customFormat="1" ht="21.75" customHeight="1">
      <c r="A173" s="31"/>
      <c r="B173" s="32"/>
      <c r="C173" s="193" t="s">
        <v>214</v>
      </c>
      <c r="D173" s="193" t="s">
        <v>147</v>
      </c>
      <c r="E173" s="194" t="s">
        <v>215</v>
      </c>
      <c r="F173" s="195" t="s">
        <v>216</v>
      </c>
      <c r="G173" s="196" t="s">
        <v>150</v>
      </c>
      <c r="H173" s="197">
        <v>12.244999999999999</v>
      </c>
      <c r="I173" s="198"/>
      <c r="J173" s="199">
        <f t="shared" si="15"/>
        <v>0</v>
      </c>
      <c r="K173" s="200"/>
      <c r="L173" s="36"/>
      <c r="M173" s="201" t="s">
        <v>1</v>
      </c>
      <c r="N173" s="202" t="s">
        <v>39</v>
      </c>
      <c r="O173" s="68"/>
      <c r="P173" s="203">
        <f t="shared" si="16"/>
        <v>0</v>
      </c>
      <c r="Q173" s="203">
        <v>5.8970000000000002E-2</v>
      </c>
      <c r="R173" s="203">
        <f t="shared" si="17"/>
        <v>0.72208764999999997</v>
      </c>
      <c r="S173" s="203">
        <v>0</v>
      </c>
      <c r="T173" s="204">
        <f t="shared" si="18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5" t="s">
        <v>151</v>
      </c>
      <c r="AT173" s="205" t="s">
        <v>147</v>
      </c>
      <c r="AU173" s="205" t="s">
        <v>81</v>
      </c>
      <c r="AY173" s="14" t="s">
        <v>145</v>
      </c>
      <c r="BE173" s="206">
        <f t="shared" si="19"/>
        <v>0</v>
      </c>
      <c r="BF173" s="206">
        <f t="shared" si="20"/>
        <v>0</v>
      </c>
      <c r="BG173" s="206">
        <f t="shared" si="21"/>
        <v>0</v>
      </c>
      <c r="BH173" s="206">
        <f t="shared" si="22"/>
        <v>0</v>
      </c>
      <c r="BI173" s="206">
        <f t="shared" si="23"/>
        <v>0</v>
      </c>
      <c r="BJ173" s="14" t="s">
        <v>79</v>
      </c>
      <c r="BK173" s="206">
        <f t="shared" si="24"/>
        <v>0</v>
      </c>
      <c r="BL173" s="14" t="s">
        <v>151</v>
      </c>
      <c r="BM173" s="205" t="s">
        <v>217</v>
      </c>
    </row>
    <row r="174" spans="1:65" s="2" customFormat="1" ht="21.75" customHeight="1">
      <c r="A174" s="31"/>
      <c r="B174" s="32"/>
      <c r="C174" s="193" t="s">
        <v>218</v>
      </c>
      <c r="D174" s="193" t="s">
        <v>147</v>
      </c>
      <c r="E174" s="194" t="s">
        <v>219</v>
      </c>
      <c r="F174" s="195" t="s">
        <v>220</v>
      </c>
      <c r="G174" s="196" t="s">
        <v>150</v>
      </c>
      <c r="H174" s="197">
        <v>115.575</v>
      </c>
      <c r="I174" s="198"/>
      <c r="J174" s="199">
        <f t="shared" si="15"/>
        <v>0</v>
      </c>
      <c r="K174" s="200"/>
      <c r="L174" s="36"/>
      <c r="M174" s="201" t="s">
        <v>1</v>
      </c>
      <c r="N174" s="202" t="s">
        <v>39</v>
      </c>
      <c r="O174" s="68"/>
      <c r="P174" s="203">
        <f t="shared" si="16"/>
        <v>0</v>
      </c>
      <c r="Q174" s="203">
        <v>7.571E-2</v>
      </c>
      <c r="R174" s="203">
        <f t="shared" si="17"/>
        <v>8.750183250000001</v>
      </c>
      <c r="S174" s="203">
        <v>0</v>
      </c>
      <c r="T174" s="204">
        <f t="shared" si="18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5" t="s">
        <v>151</v>
      </c>
      <c r="AT174" s="205" t="s">
        <v>147</v>
      </c>
      <c r="AU174" s="205" t="s">
        <v>81</v>
      </c>
      <c r="AY174" s="14" t="s">
        <v>145</v>
      </c>
      <c r="BE174" s="206">
        <f t="shared" si="19"/>
        <v>0</v>
      </c>
      <c r="BF174" s="206">
        <f t="shared" si="20"/>
        <v>0</v>
      </c>
      <c r="BG174" s="206">
        <f t="shared" si="21"/>
        <v>0</v>
      </c>
      <c r="BH174" s="206">
        <f t="shared" si="22"/>
        <v>0</v>
      </c>
      <c r="BI174" s="206">
        <f t="shared" si="23"/>
        <v>0</v>
      </c>
      <c r="BJ174" s="14" t="s">
        <v>79</v>
      </c>
      <c r="BK174" s="206">
        <f t="shared" si="24"/>
        <v>0</v>
      </c>
      <c r="BL174" s="14" t="s">
        <v>151</v>
      </c>
      <c r="BM174" s="205" t="s">
        <v>221</v>
      </c>
    </row>
    <row r="175" spans="1:65" s="2" customFormat="1" ht="16.5" customHeight="1">
      <c r="A175" s="31"/>
      <c r="B175" s="32"/>
      <c r="C175" s="193" t="s">
        <v>222</v>
      </c>
      <c r="D175" s="193" t="s">
        <v>147</v>
      </c>
      <c r="E175" s="194" t="s">
        <v>223</v>
      </c>
      <c r="F175" s="195" t="s">
        <v>224</v>
      </c>
      <c r="G175" s="196" t="s">
        <v>150</v>
      </c>
      <c r="H175" s="197">
        <v>6</v>
      </c>
      <c r="I175" s="198"/>
      <c r="J175" s="199">
        <f t="shared" si="15"/>
        <v>0</v>
      </c>
      <c r="K175" s="200"/>
      <c r="L175" s="36"/>
      <c r="M175" s="201" t="s">
        <v>1</v>
      </c>
      <c r="N175" s="202" t="s">
        <v>39</v>
      </c>
      <c r="O175" s="68"/>
      <c r="P175" s="203">
        <f t="shared" si="16"/>
        <v>0</v>
      </c>
      <c r="Q175" s="203">
        <v>7.9909999999999995E-2</v>
      </c>
      <c r="R175" s="203">
        <f t="shared" si="17"/>
        <v>0.47946</v>
      </c>
      <c r="S175" s="203">
        <v>0</v>
      </c>
      <c r="T175" s="204">
        <f t="shared" si="18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5" t="s">
        <v>151</v>
      </c>
      <c r="AT175" s="205" t="s">
        <v>147</v>
      </c>
      <c r="AU175" s="205" t="s">
        <v>81</v>
      </c>
      <c r="AY175" s="14" t="s">
        <v>145</v>
      </c>
      <c r="BE175" s="206">
        <f t="shared" si="19"/>
        <v>0</v>
      </c>
      <c r="BF175" s="206">
        <f t="shared" si="20"/>
        <v>0</v>
      </c>
      <c r="BG175" s="206">
        <f t="shared" si="21"/>
        <v>0</v>
      </c>
      <c r="BH175" s="206">
        <f t="shared" si="22"/>
        <v>0</v>
      </c>
      <c r="BI175" s="206">
        <f t="shared" si="23"/>
        <v>0</v>
      </c>
      <c r="BJ175" s="14" t="s">
        <v>79</v>
      </c>
      <c r="BK175" s="206">
        <f t="shared" si="24"/>
        <v>0</v>
      </c>
      <c r="BL175" s="14" t="s">
        <v>151</v>
      </c>
      <c r="BM175" s="205" t="s">
        <v>225</v>
      </c>
    </row>
    <row r="176" spans="1:65" s="12" customFormat="1" ht="22.9" customHeight="1">
      <c r="B176" s="177"/>
      <c r="C176" s="178"/>
      <c r="D176" s="179" t="s">
        <v>73</v>
      </c>
      <c r="E176" s="191" t="s">
        <v>151</v>
      </c>
      <c r="F176" s="191" t="s">
        <v>226</v>
      </c>
      <c r="G176" s="178"/>
      <c r="H176" s="178"/>
      <c r="I176" s="181"/>
      <c r="J176" s="192">
        <f>BK176</f>
        <v>0</v>
      </c>
      <c r="K176" s="178"/>
      <c r="L176" s="183"/>
      <c r="M176" s="184"/>
      <c r="N176" s="185"/>
      <c r="O176" s="185"/>
      <c r="P176" s="186">
        <f>SUM(P177:P180)</f>
        <v>0</v>
      </c>
      <c r="Q176" s="185"/>
      <c r="R176" s="186">
        <f>SUM(R177:R180)</f>
        <v>14.00519628</v>
      </c>
      <c r="S176" s="185"/>
      <c r="T176" s="187">
        <f>SUM(T177:T180)</f>
        <v>0</v>
      </c>
      <c r="AR176" s="188" t="s">
        <v>79</v>
      </c>
      <c r="AT176" s="189" t="s">
        <v>73</v>
      </c>
      <c r="AU176" s="189" t="s">
        <v>79</v>
      </c>
      <c r="AY176" s="188" t="s">
        <v>145</v>
      </c>
      <c r="BK176" s="190">
        <f>SUM(BK177:BK180)</f>
        <v>0</v>
      </c>
    </row>
    <row r="177" spans="1:65" s="2" customFormat="1" ht="16.5" customHeight="1">
      <c r="A177" s="31"/>
      <c r="B177" s="32"/>
      <c r="C177" s="193" t="s">
        <v>227</v>
      </c>
      <c r="D177" s="193" t="s">
        <v>147</v>
      </c>
      <c r="E177" s="194" t="s">
        <v>228</v>
      </c>
      <c r="F177" s="195" t="s">
        <v>229</v>
      </c>
      <c r="G177" s="196" t="s">
        <v>159</v>
      </c>
      <c r="H177" s="197">
        <v>5.5430000000000001</v>
      </c>
      <c r="I177" s="198"/>
      <c r="J177" s="199">
        <f>ROUND(I177*H177,2)</f>
        <v>0</v>
      </c>
      <c r="K177" s="200"/>
      <c r="L177" s="36"/>
      <c r="M177" s="201" t="s">
        <v>1</v>
      </c>
      <c r="N177" s="202" t="s">
        <v>39</v>
      </c>
      <c r="O177" s="68"/>
      <c r="P177" s="203">
        <f>O177*H177</f>
        <v>0</v>
      </c>
      <c r="Q177" s="203">
        <v>2.4533999999999998</v>
      </c>
      <c r="R177" s="203">
        <f>Q177*H177</f>
        <v>13.5991962</v>
      </c>
      <c r="S177" s="203">
        <v>0</v>
      </c>
      <c r="T177" s="204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5" t="s">
        <v>151</v>
      </c>
      <c r="AT177" s="205" t="s">
        <v>147</v>
      </c>
      <c r="AU177" s="205" t="s">
        <v>81</v>
      </c>
      <c r="AY177" s="14" t="s">
        <v>145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4" t="s">
        <v>79</v>
      </c>
      <c r="BK177" s="206">
        <f>ROUND(I177*H177,2)</f>
        <v>0</v>
      </c>
      <c r="BL177" s="14" t="s">
        <v>151</v>
      </c>
      <c r="BM177" s="205" t="s">
        <v>230</v>
      </c>
    </row>
    <row r="178" spans="1:65" s="2" customFormat="1" ht="16.5" customHeight="1">
      <c r="A178" s="31"/>
      <c r="B178" s="32"/>
      <c r="C178" s="193" t="s">
        <v>231</v>
      </c>
      <c r="D178" s="193" t="s">
        <v>147</v>
      </c>
      <c r="E178" s="194" t="s">
        <v>232</v>
      </c>
      <c r="F178" s="195" t="s">
        <v>233</v>
      </c>
      <c r="G178" s="196" t="s">
        <v>150</v>
      </c>
      <c r="H178" s="197">
        <v>9.6349999999999998</v>
      </c>
      <c r="I178" s="198"/>
      <c r="J178" s="199">
        <f>ROUND(I178*H178,2)</f>
        <v>0</v>
      </c>
      <c r="K178" s="200"/>
      <c r="L178" s="36"/>
      <c r="M178" s="201" t="s">
        <v>1</v>
      </c>
      <c r="N178" s="202" t="s">
        <v>39</v>
      </c>
      <c r="O178" s="68"/>
      <c r="P178" s="203">
        <f>O178*H178</f>
        <v>0</v>
      </c>
      <c r="Q178" s="203">
        <v>5.7600000000000004E-3</v>
      </c>
      <c r="R178" s="203">
        <f>Q178*H178</f>
        <v>5.5497600000000001E-2</v>
      </c>
      <c r="S178" s="203">
        <v>0</v>
      </c>
      <c r="T178" s="204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5" t="s">
        <v>151</v>
      </c>
      <c r="AT178" s="205" t="s">
        <v>147</v>
      </c>
      <c r="AU178" s="205" t="s">
        <v>81</v>
      </c>
      <c r="AY178" s="14" t="s">
        <v>145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4" t="s">
        <v>79</v>
      </c>
      <c r="BK178" s="206">
        <f>ROUND(I178*H178,2)</f>
        <v>0</v>
      </c>
      <c r="BL178" s="14" t="s">
        <v>151</v>
      </c>
      <c r="BM178" s="205" t="s">
        <v>234</v>
      </c>
    </row>
    <row r="179" spans="1:65" s="2" customFormat="1" ht="16.5" customHeight="1">
      <c r="A179" s="31"/>
      <c r="B179" s="32"/>
      <c r="C179" s="193" t="s">
        <v>7</v>
      </c>
      <c r="D179" s="193" t="s">
        <v>147</v>
      </c>
      <c r="E179" s="194" t="s">
        <v>235</v>
      </c>
      <c r="F179" s="195" t="s">
        <v>236</v>
      </c>
      <c r="G179" s="196" t="s">
        <v>150</v>
      </c>
      <c r="H179" s="197">
        <v>9.6349999999999998</v>
      </c>
      <c r="I179" s="198"/>
      <c r="J179" s="199">
        <f>ROUND(I179*H179,2)</f>
        <v>0</v>
      </c>
      <c r="K179" s="200"/>
      <c r="L179" s="36"/>
      <c r="M179" s="201" t="s">
        <v>1</v>
      </c>
      <c r="N179" s="202" t="s">
        <v>39</v>
      </c>
      <c r="O179" s="68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5" t="s">
        <v>151</v>
      </c>
      <c r="AT179" s="205" t="s">
        <v>147</v>
      </c>
      <c r="AU179" s="205" t="s">
        <v>81</v>
      </c>
      <c r="AY179" s="14" t="s">
        <v>145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4" t="s">
        <v>79</v>
      </c>
      <c r="BK179" s="206">
        <f>ROUND(I179*H179,2)</f>
        <v>0</v>
      </c>
      <c r="BL179" s="14" t="s">
        <v>151</v>
      </c>
      <c r="BM179" s="205" t="s">
        <v>237</v>
      </c>
    </row>
    <row r="180" spans="1:65" s="2" customFormat="1" ht="21.75" customHeight="1">
      <c r="A180" s="31"/>
      <c r="B180" s="32"/>
      <c r="C180" s="193" t="s">
        <v>238</v>
      </c>
      <c r="D180" s="193" t="s">
        <v>147</v>
      </c>
      <c r="E180" s="194" t="s">
        <v>239</v>
      </c>
      <c r="F180" s="195" t="s">
        <v>240</v>
      </c>
      <c r="G180" s="196" t="s">
        <v>181</v>
      </c>
      <c r="H180" s="197">
        <v>0.33300000000000002</v>
      </c>
      <c r="I180" s="198"/>
      <c r="J180" s="199">
        <f>ROUND(I180*H180,2)</f>
        <v>0</v>
      </c>
      <c r="K180" s="200"/>
      <c r="L180" s="36"/>
      <c r="M180" s="201" t="s">
        <v>1</v>
      </c>
      <c r="N180" s="202" t="s">
        <v>39</v>
      </c>
      <c r="O180" s="68"/>
      <c r="P180" s="203">
        <f>O180*H180</f>
        <v>0</v>
      </c>
      <c r="Q180" s="203">
        <v>1.0525599999999999</v>
      </c>
      <c r="R180" s="203">
        <f>Q180*H180</f>
        <v>0.35050248000000001</v>
      </c>
      <c r="S180" s="203">
        <v>0</v>
      </c>
      <c r="T180" s="204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5" t="s">
        <v>151</v>
      </c>
      <c r="AT180" s="205" t="s">
        <v>147</v>
      </c>
      <c r="AU180" s="205" t="s">
        <v>81</v>
      </c>
      <c r="AY180" s="14" t="s">
        <v>145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4" t="s">
        <v>79</v>
      </c>
      <c r="BK180" s="206">
        <f>ROUND(I180*H180,2)</f>
        <v>0</v>
      </c>
      <c r="BL180" s="14" t="s">
        <v>151</v>
      </c>
      <c r="BM180" s="205" t="s">
        <v>241</v>
      </c>
    </row>
    <row r="181" spans="1:65" s="12" customFormat="1" ht="22.9" customHeight="1">
      <c r="B181" s="177"/>
      <c r="C181" s="178"/>
      <c r="D181" s="179" t="s">
        <v>73</v>
      </c>
      <c r="E181" s="191" t="s">
        <v>168</v>
      </c>
      <c r="F181" s="191" t="s">
        <v>242</v>
      </c>
      <c r="G181" s="178"/>
      <c r="H181" s="178"/>
      <c r="I181" s="181"/>
      <c r="J181" s="192">
        <f>BK181</f>
        <v>0</v>
      </c>
      <c r="K181" s="178"/>
      <c r="L181" s="183"/>
      <c r="M181" s="184"/>
      <c r="N181" s="185"/>
      <c r="O181" s="185"/>
      <c r="P181" s="186">
        <f>SUM(P182:P199)</f>
        <v>0</v>
      </c>
      <c r="Q181" s="185"/>
      <c r="R181" s="186">
        <f>SUM(R182:R199)</f>
        <v>99.296240780000005</v>
      </c>
      <c r="S181" s="185"/>
      <c r="T181" s="187">
        <f>SUM(T182:T199)</f>
        <v>0</v>
      </c>
      <c r="AR181" s="188" t="s">
        <v>79</v>
      </c>
      <c r="AT181" s="189" t="s">
        <v>73</v>
      </c>
      <c r="AU181" s="189" t="s">
        <v>79</v>
      </c>
      <c r="AY181" s="188" t="s">
        <v>145</v>
      </c>
      <c r="BK181" s="190">
        <f>SUM(BK182:BK199)</f>
        <v>0</v>
      </c>
    </row>
    <row r="182" spans="1:65" s="2" customFormat="1" ht="21.75" customHeight="1">
      <c r="A182" s="31"/>
      <c r="B182" s="32"/>
      <c r="C182" s="193" t="s">
        <v>243</v>
      </c>
      <c r="D182" s="193" t="s">
        <v>147</v>
      </c>
      <c r="E182" s="194" t="s">
        <v>244</v>
      </c>
      <c r="F182" s="195" t="s">
        <v>245</v>
      </c>
      <c r="G182" s="196" t="s">
        <v>150</v>
      </c>
      <c r="H182" s="197">
        <v>561.10299999999995</v>
      </c>
      <c r="I182" s="198"/>
      <c r="J182" s="199">
        <f t="shared" ref="J182:J187" si="25">ROUND(I182*H182,2)</f>
        <v>0</v>
      </c>
      <c r="K182" s="200"/>
      <c r="L182" s="36"/>
      <c r="M182" s="201" t="s">
        <v>1</v>
      </c>
      <c r="N182" s="202" t="s">
        <v>39</v>
      </c>
      <c r="O182" s="68"/>
      <c r="P182" s="203">
        <f t="shared" ref="P182:P187" si="26">O182*H182</f>
        <v>0</v>
      </c>
      <c r="Q182" s="203">
        <v>2.5999999999999998E-4</v>
      </c>
      <c r="R182" s="203">
        <f t="shared" ref="R182:R187" si="27">Q182*H182</f>
        <v>0.14588677999999997</v>
      </c>
      <c r="S182" s="203">
        <v>0</v>
      </c>
      <c r="T182" s="204">
        <f t="shared" ref="T182:T187" si="28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5" t="s">
        <v>151</v>
      </c>
      <c r="AT182" s="205" t="s">
        <v>147</v>
      </c>
      <c r="AU182" s="205" t="s">
        <v>81</v>
      </c>
      <c r="AY182" s="14" t="s">
        <v>145</v>
      </c>
      <c r="BE182" s="206">
        <f t="shared" ref="BE182:BE187" si="29">IF(N182="základní",J182,0)</f>
        <v>0</v>
      </c>
      <c r="BF182" s="206">
        <f t="shared" ref="BF182:BF187" si="30">IF(N182="snížená",J182,0)</f>
        <v>0</v>
      </c>
      <c r="BG182" s="206">
        <f t="shared" ref="BG182:BG187" si="31">IF(N182="zákl. přenesená",J182,0)</f>
        <v>0</v>
      </c>
      <c r="BH182" s="206">
        <f t="shared" ref="BH182:BH187" si="32">IF(N182="sníž. přenesená",J182,0)</f>
        <v>0</v>
      </c>
      <c r="BI182" s="206">
        <f t="shared" ref="BI182:BI187" si="33">IF(N182="nulová",J182,0)</f>
        <v>0</v>
      </c>
      <c r="BJ182" s="14" t="s">
        <v>79</v>
      </c>
      <c r="BK182" s="206">
        <f t="shared" ref="BK182:BK187" si="34">ROUND(I182*H182,2)</f>
        <v>0</v>
      </c>
      <c r="BL182" s="14" t="s">
        <v>151</v>
      </c>
      <c r="BM182" s="205" t="s">
        <v>246</v>
      </c>
    </row>
    <row r="183" spans="1:65" s="2" customFormat="1" ht="21.75" customHeight="1">
      <c r="A183" s="31"/>
      <c r="B183" s="32"/>
      <c r="C183" s="193" t="s">
        <v>247</v>
      </c>
      <c r="D183" s="193" t="s">
        <v>147</v>
      </c>
      <c r="E183" s="194" t="s">
        <v>248</v>
      </c>
      <c r="F183" s="195" t="s">
        <v>249</v>
      </c>
      <c r="G183" s="196" t="s">
        <v>150</v>
      </c>
      <c r="H183" s="197">
        <v>561.10299999999995</v>
      </c>
      <c r="I183" s="198"/>
      <c r="J183" s="199">
        <f t="shared" si="25"/>
        <v>0</v>
      </c>
      <c r="K183" s="200"/>
      <c r="L183" s="36"/>
      <c r="M183" s="201" t="s">
        <v>1</v>
      </c>
      <c r="N183" s="202" t="s">
        <v>39</v>
      </c>
      <c r="O183" s="68"/>
      <c r="P183" s="203">
        <f t="shared" si="26"/>
        <v>0</v>
      </c>
      <c r="Q183" s="203">
        <v>4.3800000000000002E-3</v>
      </c>
      <c r="R183" s="203">
        <f t="shared" si="27"/>
        <v>2.4576311399999997</v>
      </c>
      <c r="S183" s="203">
        <v>0</v>
      </c>
      <c r="T183" s="204">
        <f t="shared" si="28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5" t="s">
        <v>151</v>
      </c>
      <c r="AT183" s="205" t="s">
        <v>147</v>
      </c>
      <c r="AU183" s="205" t="s">
        <v>81</v>
      </c>
      <c r="AY183" s="14" t="s">
        <v>145</v>
      </c>
      <c r="BE183" s="206">
        <f t="shared" si="29"/>
        <v>0</v>
      </c>
      <c r="BF183" s="206">
        <f t="shared" si="30"/>
        <v>0</v>
      </c>
      <c r="BG183" s="206">
        <f t="shared" si="31"/>
        <v>0</v>
      </c>
      <c r="BH183" s="206">
        <f t="shared" si="32"/>
        <v>0</v>
      </c>
      <c r="BI183" s="206">
        <f t="shared" si="33"/>
        <v>0</v>
      </c>
      <c r="BJ183" s="14" t="s">
        <v>79</v>
      </c>
      <c r="BK183" s="206">
        <f t="shared" si="34"/>
        <v>0</v>
      </c>
      <c r="BL183" s="14" t="s">
        <v>151</v>
      </c>
      <c r="BM183" s="205" t="s">
        <v>250</v>
      </c>
    </row>
    <row r="184" spans="1:65" s="2" customFormat="1" ht="21.75" customHeight="1">
      <c r="A184" s="31"/>
      <c r="B184" s="32"/>
      <c r="C184" s="193" t="s">
        <v>251</v>
      </c>
      <c r="D184" s="193" t="s">
        <v>147</v>
      </c>
      <c r="E184" s="194" t="s">
        <v>252</v>
      </c>
      <c r="F184" s="195" t="s">
        <v>253</v>
      </c>
      <c r="G184" s="196" t="s">
        <v>150</v>
      </c>
      <c r="H184" s="197">
        <v>561.10299999999995</v>
      </c>
      <c r="I184" s="198"/>
      <c r="J184" s="199">
        <f t="shared" si="25"/>
        <v>0</v>
      </c>
      <c r="K184" s="200"/>
      <c r="L184" s="36"/>
      <c r="M184" s="201" t="s">
        <v>1</v>
      </c>
      <c r="N184" s="202" t="s">
        <v>39</v>
      </c>
      <c r="O184" s="68"/>
      <c r="P184" s="203">
        <f t="shared" si="26"/>
        <v>0</v>
      </c>
      <c r="Q184" s="203">
        <v>3.0000000000000001E-3</v>
      </c>
      <c r="R184" s="203">
        <f t="shared" si="27"/>
        <v>1.6833089999999999</v>
      </c>
      <c r="S184" s="203">
        <v>0</v>
      </c>
      <c r="T184" s="204">
        <f t="shared" si="28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5" t="s">
        <v>151</v>
      </c>
      <c r="AT184" s="205" t="s">
        <v>147</v>
      </c>
      <c r="AU184" s="205" t="s">
        <v>81</v>
      </c>
      <c r="AY184" s="14" t="s">
        <v>145</v>
      </c>
      <c r="BE184" s="206">
        <f t="shared" si="29"/>
        <v>0</v>
      </c>
      <c r="BF184" s="206">
        <f t="shared" si="30"/>
        <v>0</v>
      </c>
      <c r="BG184" s="206">
        <f t="shared" si="31"/>
        <v>0</v>
      </c>
      <c r="BH184" s="206">
        <f t="shared" si="32"/>
        <v>0</v>
      </c>
      <c r="BI184" s="206">
        <f t="shared" si="33"/>
        <v>0</v>
      </c>
      <c r="BJ184" s="14" t="s">
        <v>79</v>
      </c>
      <c r="BK184" s="206">
        <f t="shared" si="34"/>
        <v>0</v>
      </c>
      <c r="BL184" s="14" t="s">
        <v>151</v>
      </c>
      <c r="BM184" s="205" t="s">
        <v>254</v>
      </c>
    </row>
    <row r="185" spans="1:65" s="2" customFormat="1" ht="21.75" customHeight="1">
      <c r="A185" s="31"/>
      <c r="B185" s="32"/>
      <c r="C185" s="193" t="s">
        <v>255</v>
      </c>
      <c r="D185" s="193" t="s">
        <v>147</v>
      </c>
      <c r="E185" s="194" t="s">
        <v>256</v>
      </c>
      <c r="F185" s="195" t="s">
        <v>257</v>
      </c>
      <c r="G185" s="196" t="s">
        <v>150</v>
      </c>
      <c r="H185" s="197">
        <v>395.49799999999999</v>
      </c>
      <c r="I185" s="198"/>
      <c r="J185" s="199">
        <f t="shared" si="25"/>
        <v>0</v>
      </c>
      <c r="K185" s="200"/>
      <c r="L185" s="36"/>
      <c r="M185" s="201" t="s">
        <v>1</v>
      </c>
      <c r="N185" s="202" t="s">
        <v>39</v>
      </c>
      <c r="O185" s="68"/>
      <c r="P185" s="203">
        <f t="shared" si="26"/>
        <v>0</v>
      </c>
      <c r="Q185" s="203">
        <v>1.5599999999999999E-2</v>
      </c>
      <c r="R185" s="203">
        <f t="shared" si="27"/>
        <v>6.1697687999999999</v>
      </c>
      <c r="S185" s="203">
        <v>0</v>
      </c>
      <c r="T185" s="204">
        <f t="shared" si="28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5" t="s">
        <v>151</v>
      </c>
      <c r="AT185" s="205" t="s">
        <v>147</v>
      </c>
      <c r="AU185" s="205" t="s">
        <v>81</v>
      </c>
      <c r="AY185" s="14" t="s">
        <v>145</v>
      </c>
      <c r="BE185" s="206">
        <f t="shared" si="29"/>
        <v>0</v>
      </c>
      <c r="BF185" s="206">
        <f t="shared" si="30"/>
        <v>0</v>
      </c>
      <c r="BG185" s="206">
        <f t="shared" si="31"/>
        <v>0</v>
      </c>
      <c r="BH185" s="206">
        <f t="shared" si="32"/>
        <v>0</v>
      </c>
      <c r="BI185" s="206">
        <f t="shared" si="33"/>
        <v>0</v>
      </c>
      <c r="BJ185" s="14" t="s">
        <v>79</v>
      </c>
      <c r="BK185" s="206">
        <f t="shared" si="34"/>
        <v>0</v>
      </c>
      <c r="BL185" s="14" t="s">
        <v>151</v>
      </c>
      <c r="BM185" s="205" t="s">
        <v>258</v>
      </c>
    </row>
    <row r="186" spans="1:65" s="2" customFormat="1" ht="21.75" customHeight="1">
      <c r="A186" s="31"/>
      <c r="B186" s="32"/>
      <c r="C186" s="193" t="s">
        <v>259</v>
      </c>
      <c r="D186" s="193" t="s">
        <v>147</v>
      </c>
      <c r="E186" s="194" t="s">
        <v>260</v>
      </c>
      <c r="F186" s="195" t="s">
        <v>261</v>
      </c>
      <c r="G186" s="196" t="s">
        <v>150</v>
      </c>
      <c r="H186" s="197">
        <v>403.21699999999998</v>
      </c>
      <c r="I186" s="198"/>
      <c r="J186" s="199">
        <f t="shared" si="25"/>
        <v>0</v>
      </c>
      <c r="K186" s="200"/>
      <c r="L186" s="36"/>
      <c r="M186" s="201" t="s">
        <v>1</v>
      </c>
      <c r="N186" s="202" t="s">
        <v>39</v>
      </c>
      <c r="O186" s="68"/>
      <c r="P186" s="203">
        <f t="shared" si="26"/>
        <v>0</v>
      </c>
      <c r="Q186" s="203">
        <v>2.2190000000000001E-2</v>
      </c>
      <c r="R186" s="203">
        <f t="shared" si="27"/>
        <v>8.9473852300000001</v>
      </c>
      <c r="S186" s="203">
        <v>0</v>
      </c>
      <c r="T186" s="204">
        <f t="shared" si="28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5" t="s">
        <v>151</v>
      </c>
      <c r="AT186" s="205" t="s">
        <v>147</v>
      </c>
      <c r="AU186" s="205" t="s">
        <v>81</v>
      </c>
      <c r="AY186" s="14" t="s">
        <v>145</v>
      </c>
      <c r="BE186" s="206">
        <f t="shared" si="29"/>
        <v>0</v>
      </c>
      <c r="BF186" s="206">
        <f t="shared" si="30"/>
        <v>0</v>
      </c>
      <c r="BG186" s="206">
        <f t="shared" si="31"/>
        <v>0</v>
      </c>
      <c r="BH186" s="206">
        <f t="shared" si="32"/>
        <v>0</v>
      </c>
      <c r="BI186" s="206">
        <f t="shared" si="33"/>
        <v>0</v>
      </c>
      <c r="BJ186" s="14" t="s">
        <v>79</v>
      </c>
      <c r="BK186" s="206">
        <f t="shared" si="34"/>
        <v>0</v>
      </c>
      <c r="BL186" s="14" t="s">
        <v>151</v>
      </c>
      <c r="BM186" s="205" t="s">
        <v>262</v>
      </c>
    </row>
    <row r="187" spans="1:65" s="2" customFormat="1" ht="16.5" customHeight="1">
      <c r="A187" s="31"/>
      <c r="B187" s="32"/>
      <c r="C187" s="193" t="s">
        <v>263</v>
      </c>
      <c r="D187" s="193" t="s">
        <v>147</v>
      </c>
      <c r="E187" s="194" t="s">
        <v>264</v>
      </c>
      <c r="F187" s="195" t="s">
        <v>265</v>
      </c>
      <c r="G187" s="196" t="s">
        <v>150</v>
      </c>
      <c r="H187" s="197">
        <v>403.21699999999998</v>
      </c>
      <c r="I187" s="198"/>
      <c r="J187" s="199">
        <f t="shared" si="25"/>
        <v>0</v>
      </c>
      <c r="K187" s="200"/>
      <c r="L187" s="36"/>
      <c r="M187" s="201" t="s">
        <v>1</v>
      </c>
      <c r="N187" s="202" t="s">
        <v>39</v>
      </c>
      <c r="O187" s="68"/>
      <c r="P187" s="203">
        <f t="shared" si="26"/>
        <v>0</v>
      </c>
      <c r="Q187" s="203">
        <v>0</v>
      </c>
      <c r="R187" s="203">
        <f t="shared" si="27"/>
        <v>0</v>
      </c>
      <c r="S187" s="203">
        <v>0</v>
      </c>
      <c r="T187" s="204">
        <f t="shared" si="28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5" t="s">
        <v>151</v>
      </c>
      <c r="AT187" s="205" t="s">
        <v>147</v>
      </c>
      <c r="AU187" s="205" t="s">
        <v>81</v>
      </c>
      <c r="AY187" s="14" t="s">
        <v>145</v>
      </c>
      <c r="BE187" s="206">
        <f t="shared" si="29"/>
        <v>0</v>
      </c>
      <c r="BF187" s="206">
        <f t="shared" si="30"/>
        <v>0</v>
      </c>
      <c r="BG187" s="206">
        <f t="shared" si="31"/>
        <v>0</v>
      </c>
      <c r="BH187" s="206">
        <f t="shared" si="32"/>
        <v>0</v>
      </c>
      <c r="BI187" s="206">
        <f t="shared" si="33"/>
        <v>0</v>
      </c>
      <c r="BJ187" s="14" t="s">
        <v>79</v>
      </c>
      <c r="BK187" s="206">
        <f t="shared" si="34"/>
        <v>0</v>
      </c>
      <c r="BL187" s="14" t="s">
        <v>151</v>
      </c>
      <c r="BM187" s="205" t="s">
        <v>266</v>
      </c>
    </row>
    <row r="188" spans="1:65" s="2" customFormat="1" ht="19.5">
      <c r="A188" s="31"/>
      <c r="B188" s="32"/>
      <c r="C188" s="33"/>
      <c r="D188" s="207" t="s">
        <v>172</v>
      </c>
      <c r="E188" s="33"/>
      <c r="F188" s="208" t="s">
        <v>267</v>
      </c>
      <c r="G188" s="33"/>
      <c r="H188" s="33"/>
      <c r="I188" s="160"/>
      <c r="J188" s="33"/>
      <c r="K188" s="33"/>
      <c r="L188" s="36"/>
      <c r="M188" s="209"/>
      <c r="N188" s="21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172</v>
      </c>
      <c r="AU188" s="14" t="s">
        <v>81</v>
      </c>
    </row>
    <row r="189" spans="1:65" s="2" customFormat="1" ht="21.75" customHeight="1">
      <c r="A189" s="31"/>
      <c r="B189" s="32"/>
      <c r="C189" s="193" t="s">
        <v>268</v>
      </c>
      <c r="D189" s="193" t="s">
        <v>147</v>
      </c>
      <c r="E189" s="194" t="s">
        <v>269</v>
      </c>
      <c r="F189" s="195" t="s">
        <v>270</v>
      </c>
      <c r="G189" s="196" t="s">
        <v>159</v>
      </c>
      <c r="H189" s="197">
        <v>2.738</v>
      </c>
      <c r="I189" s="198"/>
      <c r="J189" s="199">
        <f t="shared" ref="J189:J199" si="35">ROUND(I189*H189,2)</f>
        <v>0</v>
      </c>
      <c r="K189" s="200"/>
      <c r="L189" s="36"/>
      <c r="M189" s="201" t="s">
        <v>1</v>
      </c>
      <c r="N189" s="202" t="s">
        <v>39</v>
      </c>
      <c r="O189" s="68"/>
      <c r="P189" s="203">
        <f t="shared" ref="P189:P199" si="36">O189*H189</f>
        <v>0</v>
      </c>
      <c r="Q189" s="203">
        <v>2.2563399999999998</v>
      </c>
      <c r="R189" s="203">
        <f t="shared" ref="R189:R199" si="37">Q189*H189</f>
        <v>6.1778589199999994</v>
      </c>
      <c r="S189" s="203">
        <v>0</v>
      </c>
      <c r="T189" s="204">
        <f t="shared" ref="T189:T199" si="38"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5" t="s">
        <v>151</v>
      </c>
      <c r="AT189" s="205" t="s">
        <v>147</v>
      </c>
      <c r="AU189" s="205" t="s">
        <v>81</v>
      </c>
      <c r="AY189" s="14" t="s">
        <v>145</v>
      </c>
      <c r="BE189" s="206">
        <f t="shared" ref="BE189:BE199" si="39">IF(N189="základní",J189,0)</f>
        <v>0</v>
      </c>
      <c r="BF189" s="206">
        <f t="shared" ref="BF189:BF199" si="40">IF(N189="snížená",J189,0)</f>
        <v>0</v>
      </c>
      <c r="BG189" s="206">
        <f t="shared" ref="BG189:BG199" si="41">IF(N189="zákl. přenesená",J189,0)</f>
        <v>0</v>
      </c>
      <c r="BH189" s="206">
        <f t="shared" ref="BH189:BH199" si="42">IF(N189="sníž. přenesená",J189,0)</f>
        <v>0</v>
      </c>
      <c r="BI189" s="206">
        <f t="shared" ref="BI189:BI199" si="43">IF(N189="nulová",J189,0)</f>
        <v>0</v>
      </c>
      <c r="BJ189" s="14" t="s">
        <v>79</v>
      </c>
      <c r="BK189" s="206">
        <f t="shared" ref="BK189:BK199" si="44">ROUND(I189*H189,2)</f>
        <v>0</v>
      </c>
      <c r="BL189" s="14" t="s">
        <v>151</v>
      </c>
      <c r="BM189" s="205" t="s">
        <v>271</v>
      </c>
    </row>
    <row r="190" spans="1:65" s="2" customFormat="1" ht="21.75" customHeight="1">
      <c r="A190" s="31"/>
      <c r="B190" s="32"/>
      <c r="C190" s="193" t="s">
        <v>272</v>
      </c>
      <c r="D190" s="193" t="s">
        <v>147</v>
      </c>
      <c r="E190" s="194" t="s">
        <v>273</v>
      </c>
      <c r="F190" s="195" t="s">
        <v>274</v>
      </c>
      <c r="G190" s="196" t="s">
        <v>159</v>
      </c>
      <c r="H190" s="197">
        <v>29.599</v>
      </c>
      <c r="I190" s="198"/>
      <c r="J190" s="199">
        <f t="shared" si="35"/>
        <v>0</v>
      </c>
      <c r="K190" s="200"/>
      <c r="L190" s="36"/>
      <c r="M190" s="201" t="s">
        <v>1</v>
      </c>
      <c r="N190" s="202" t="s">
        <v>39</v>
      </c>
      <c r="O190" s="68"/>
      <c r="P190" s="203">
        <f t="shared" si="36"/>
        <v>0</v>
      </c>
      <c r="Q190" s="203">
        <v>2.45329</v>
      </c>
      <c r="R190" s="203">
        <f t="shared" si="37"/>
        <v>72.614930709999996</v>
      </c>
      <c r="S190" s="203">
        <v>0</v>
      </c>
      <c r="T190" s="204">
        <f t="shared" si="38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5" t="s">
        <v>151</v>
      </c>
      <c r="AT190" s="205" t="s">
        <v>147</v>
      </c>
      <c r="AU190" s="205" t="s">
        <v>81</v>
      </c>
      <c r="AY190" s="14" t="s">
        <v>145</v>
      </c>
      <c r="BE190" s="206">
        <f t="shared" si="39"/>
        <v>0</v>
      </c>
      <c r="BF190" s="206">
        <f t="shared" si="40"/>
        <v>0</v>
      </c>
      <c r="BG190" s="206">
        <f t="shared" si="41"/>
        <v>0</v>
      </c>
      <c r="BH190" s="206">
        <f t="shared" si="42"/>
        <v>0</v>
      </c>
      <c r="BI190" s="206">
        <f t="shared" si="43"/>
        <v>0</v>
      </c>
      <c r="BJ190" s="14" t="s">
        <v>79</v>
      </c>
      <c r="BK190" s="206">
        <f t="shared" si="44"/>
        <v>0</v>
      </c>
      <c r="BL190" s="14" t="s">
        <v>151</v>
      </c>
      <c r="BM190" s="205" t="s">
        <v>275</v>
      </c>
    </row>
    <row r="191" spans="1:65" s="2" customFormat="1" ht="21.75" customHeight="1">
      <c r="A191" s="31"/>
      <c r="B191" s="32"/>
      <c r="C191" s="193" t="s">
        <v>276</v>
      </c>
      <c r="D191" s="193" t="s">
        <v>147</v>
      </c>
      <c r="E191" s="194" t="s">
        <v>277</v>
      </c>
      <c r="F191" s="195" t="s">
        <v>278</v>
      </c>
      <c r="G191" s="196" t="s">
        <v>159</v>
      </c>
      <c r="H191" s="197">
        <v>2.738</v>
      </c>
      <c r="I191" s="198"/>
      <c r="J191" s="199">
        <f t="shared" si="35"/>
        <v>0</v>
      </c>
      <c r="K191" s="200"/>
      <c r="L191" s="36"/>
      <c r="M191" s="201" t="s">
        <v>1</v>
      </c>
      <c r="N191" s="202" t="s">
        <v>39</v>
      </c>
      <c r="O191" s="68"/>
      <c r="P191" s="203">
        <f t="shared" si="36"/>
        <v>0</v>
      </c>
      <c r="Q191" s="203">
        <v>0</v>
      </c>
      <c r="R191" s="203">
        <f t="shared" si="37"/>
        <v>0</v>
      </c>
      <c r="S191" s="203">
        <v>0</v>
      </c>
      <c r="T191" s="204">
        <f t="shared" si="38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5" t="s">
        <v>151</v>
      </c>
      <c r="AT191" s="205" t="s">
        <v>147</v>
      </c>
      <c r="AU191" s="205" t="s">
        <v>81</v>
      </c>
      <c r="AY191" s="14" t="s">
        <v>145</v>
      </c>
      <c r="BE191" s="206">
        <f t="shared" si="39"/>
        <v>0</v>
      </c>
      <c r="BF191" s="206">
        <f t="shared" si="40"/>
        <v>0</v>
      </c>
      <c r="BG191" s="206">
        <f t="shared" si="41"/>
        <v>0</v>
      </c>
      <c r="BH191" s="206">
        <f t="shared" si="42"/>
        <v>0</v>
      </c>
      <c r="BI191" s="206">
        <f t="shared" si="43"/>
        <v>0</v>
      </c>
      <c r="BJ191" s="14" t="s">
        <v>79</v>
      </c>
      <c r="BK191" s="206">
        <f t="shared" si="44"/>
        <v>0</v>
      </c>
      <c r="BL191" s="14" t="s">
        <v>151</v>
      </c>
      <c r="BM191" s="205" t="s">
        <v>279</v>
      </c>
    </row>
    <row r="192" spans="1:65" s="2" customFormat="1" ht="33" customHeight="1">
      <c r="A192" s="31"/>
      <c r="B192" s="32"/>
      <c r="C192" s="193" t="s">
        <v>280</v>
      </c>
      <c r="D192" s="193" t="s">
        <v>147</v>
      </c>
      <c r="E192" s="194" t="s">
        <v>281</v>
      </c>
      <c r="F192" s="195" t="s">
        <v>282</v>
      </c>
      <c r="G192" s="196" t="s">
        <v>159</v>
      </c>
      <c r="H192" s="197">
        <v>29.599</v>
      </c>
      <c r="I192" s="198"/>
      <c r="J192" s="199">
        <f t="shared" si="35"/>
        <v>0</v>
      </c>
      <c r="K192" s="200"/>
      <c r="L192" s="36"/>
      <c r="M192" s="201" t="s">
        <v>1</v>
      </c>
      <c r="N192" s="202" t="s">
        <v>39</v>
      </c>
      <c r="O192" s="68"/>
      <c r="P192" s="203">
        <f t="shared" si="36"/>
        <v>0</v>
      </c>
      <c r="Q192" s="203">
        <v>2.5250000000000002E-2</v>
      </c>
      <c r="R192" s="203">
        <f t="shared" si="37"/>
        <v>0.74737475000000009</v>
      </c>
      <c r="S192" s="203">
        <v>0</v>
      </c>
      <c r="T192" s="204">
        <f t="shared" si="38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5" t="s">
        <v>151</v>
      </c>
      <c r="AT192" s="205" t="s">
        <v>147</v>
      </c>
      <c r="AU192" s="205" t="s">
        <v>81</v>
      </c>
      <c r="AY192" s="14" t="s">
        <v>145</v>
      </c>
      <c r="BE192" s="206">
        <f t="shared" si="39"/>
        <v>0</v>
      </c>
      <c r="BF192" s="206">
        <f t="shared" si="40"/>
        <v>0</v>
      </c>
      <c r="BG192" s="206">
        <f t="shared" si="41"/>
        <v>0</v>
      </c>
      <c r="BH192" s="206">
        <f t="shared" si="42"/>
        <v>0</v>
      </c>
      <c r="BI192" s="206">
        <f t="shared" si="43"/>
        <v>0</v>
      </c>
      <c r="BJ192" s="14" t="s">
        <v>79</v>
      </c>
      <c r="BK192" s="206">
        <f t="shared" si="44"/>
        <v>0</v>
      </c>
      <c r="BL192" s="14" t="s">
        <v>151</v>
      </c>
      <c r="BM192" s="205" t="s">
        <v>283</v>
      </c>
    </row>
    <row r="193" spans="1:65" s="2" customFormat="1" ht="16.5" customHeight="1">
      <c r="A193" s="31"/>
      <c r="B193" s="32"/>
      <c r="C193" s="193" t="s">
        <v>284</v>
      </c>
      <c r="D193" s="193" t="s">
        <v>147</v>
      </c>
      <c r="E193" s="194" t="s">
        <v>285</v>
      </c>
      <c r="F193" s="195" t="s">
        <v>286</v>
      </c>
      <c r="G193" s="196" t="s">
        <v>181</v>
      </c>
      <c r="H193" s="197">
        <v>8.5000000000000006E-2</v>
      </c>
      <c r="I193" s="198"/>
      <c r="J193" s="199">
        <f t="shared" si="35"/>
        <v>0</v>
      </c>
      <c r="K193" s="200"/>
      <c r="L193" s="36"/>
      <c r="M193" s="201" t="s">
        <v>1</v>
      </c>
      <c r="N193" s="202" t="s">
        <v>39</v>
      </c>
      <c r="O193" s="68"/>
      <c r="P193" s="203">
        <f t="shared" si="36"/>
        <v>0</v>
      </c>
      <c r="Q193" s="203">
        <v>1.06277</v>
      </c>
      <c r="R193" s="203">
        <f t="shared" si="37"/>
        <v>9.0335450000000012E-2</v>
      </c>
      <c r="S193" s="203">
        <v>0</v>
      </c>
      <c r="T193" s="204">
        <f t="shared" si="38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5" t="s">
        <v>151</v>
      </c>
      <c r="AT193" s="205" t="s">
        <v>147</v>
      </c>
      <c r="AU193" s="205" t="s">
        <v>81</v>
      </c>
      <c r="AY193" s="14" t="s">
        <v>145</v>
      </c>
      <c r="BE193" s="206">
        <f t="shared" si="39"/>
        <v>0</v>
      </c>
      <c r="BF193" s="206">
        <f t="shared" si="40"/>
        <v>0</v>
      </c>
      <c r="BG193" s="206">
        <f t="shared" si="41"/>
        <v>0</v>
      </c>
      <c r="BH193" s="206">
        <f t="shared" si="42"/>
        <v>0</v>
      </c>
      <c r="BI193" s="206">
        <f t="shared" si="43"/>
        <v>0</v>
      </c>
      <c r="BJ193" s="14" t="s">
        <v>79</v>
      </c>
      <c r="BK193" s="206">
        <f t="shared" si="44"/>
        <v>0</v>
      </c>
      <c r="BL193" s="14" t="s">
        <v>151</v>
      </c>
      <c r="BM193" s="205" t="s">
        <v>287</v>
      </c>
    </row>
    <row r="194" spans="1:65" s="2" customFormat="1" ht="21.75" customHeight="1">
      <c r="A194" s="31"/>
      <c r="B194" s="32"/>
      <c r="C194" s="193" t="s">
        <v>288</v>
      </c>
      <c r="D194" s="193" t="s">
        <v>147</v>
      </c>
      <c r="E194" s="194" t="s">
        <v>289</v>
      </c>
      <c r="F194" s="195" t="s">
        <v>290</v>
      </c>
      <c r="G194" s="196" t="s">
        <v>208</v>
      </c>
      <c r="H194" s="197">
        <v>8</v>
      </c>
      <c r="I194" s="198"/>
      <c r="J194" s="199">
        <f t="shared" si="35"/>
        <v>0</v>
      </c>
      <c r="K194" s="200"/>
      <c r="L194" s="36"/>
      <c r="M194" s="201" t="s">
        <v>1</v>
      </c>
      <c r="N194" s="202" t="s">
        <v>39</v>
      </c>
      <c r="O194" s="68"/>
      <c r="P194" s="203">
        <f t="shared" si="36"/>
        <v>0</v>
      </c>
      <c r="Q194" s="203">
        <v>1.7770000000000001E-2</v>
      </c>
      <c r="R194" s="203">
        <f t="shared" si="37"/>
        <v>0.14216000000000001</v>
      </c>
      <c r="S194" s="203">
        <v>0</v>
      </c>
      <c r="T194" s="204">
        <f t="shared" si="38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5" t="s">
        <v>151</v>
      </c>
      <c r="AT194" s="205" t="s">
        <v>147</v>
      </c>
      <c r="AU194" s="205" t="s">
        <v>81</v>
      </c>
      <c r="AY194" s="14" t="s">
        <v>145</v>
      </c>
      <c r="BE194" s="206">
        <f t="shared" si="39"/>
        <v>0</v>
      </c>
      <c r="BF194" s="206">
        <f t="shared" si="40"/>
        <v>0</v>
      </c>
      <c r="BG194" s="206">
        <f t="shared" si="41"/>
        <v>0</v>
      </c>
      <c r="BH194" s="206">
        <f t="shared" si="42"/>
        <v>0</v>
      </c>
      <c r="BI194" s="206">
        <f t="shared" si="43"/>
        <v>0</v>
      </c>
      <c r="BJ194" s="14" t="s">
        <v>79</v>
      </c>
      <c r="BK194" s="206">
        <f t="shared" si="44"/>
        <v>0</v>
      </c>
      <c r="BL194" s="14" t="s">
        <v>151</v>
      </c>
      <c r="BM194" s="205" t="s">
        <v>291</v>
      </c>
    </row>
    <row r="195" spans="1:65" s="2" customFormat="1" ht="21.75" customHeight="1">
      <c r="A195" s="31"/>
      <c r="B195" s="32"/>
      <c r="C195" s="193" t="s">
        <v>292</v>
      </c>
      <c r="D195" s="193" t="s">
        <v>147</v>
      </c>
      <c r="E195" s="194" t="s">
        <v>293</v>
      </c>
      <c r="F195" s="195" t="s">
        <v>294</v>
      </c>
      <c r="G195" s="196" t="s">
        <v>208</v>
      </c>
      <c r="H195" s="197">
        <v>8</v>
      </c>
      <c r="I195" s="198"/>
      <c r="J195" s="199">
        <f t="shared" si="35"/>
        <v>0</v>
      </c>
      <c r="K195" s="200"/>
      <c r="L195" s="36"/>
      <c r="M195" s="201" t="s">
        <v>1</v>
      </c>
      <c r="N195" s="202" t="s">
        <v>39</v>
      </c>
      <c r="O195" s="68"/>
      <c r="P195" s="203">
        <f t="shared" si="36"/>
        <v>0</v>
      </c>
      <c r="Q195" s="203">
        <v>4.8000000000000001E-4</v>
      </c>
      <c r="R195" s="203">
        <f t="shared" si="37"/>
        <v>3.8400000000000001E-3</v>
      </c>
      <c r="S195" s="203">
        <v>0</v>
      </c>
      <c r="T195" s="204">
        <f t="shared" si="38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5" t="s">
        <v>151</v>
      </c>
      <c r="AT195" s="205" t="s">
        <v>147</v>
      </c>
      <c r="AU195" s="205" t="s">
        <v>81</v>
      </c>
      <c r="AY195" s="14" t="s">
        <v>145</v>
      </c>
      <c r="BE195" s="206">
        <f t="shared" si="39"/>
        <v>0</v>
      </c>
      <c r="BF195" s="206">
        <f t="shared" si="40"/>
        <v>0</v>
      </c>
      <c r="BG195" s="206">
        <f t="shared" si="41"/>
        <v>0</v>
      </c>
      <c r="BH195" s="206">
        <f t="shared" si="42"/>
        <v>0</v>
      </c>
      <c r="BI195" s="206">
        <f t="shared" si="43"/>
        <v>0</v>
      </c>
      <c r="BJ195" s="14" t="s">
        <v>79</v>
      </c>
      <c r="BK195" s="206">
        <f t="shared" si="44"/>
        <v>0</v>
      </c>
      <c r="BL195" s="14" t="s">
        <v>151</v>
      </c>
      <c r="BM195" s="205" t="s">
        <v>295</v>
      </c>
    </row>
    <row r="196" spans="1:65" s="2" customFormat="1" ht="21.75" customHeight="1">
      <c r="A196" s="31"/>
      <c r="B196" s="32"/>
      <c r="C196" s="211" t="s">
        <v>296</v>
      </c>
      <c r="D196" s="211" t="s">
        <v>297</v>
      </c>
      <c r="E196" s="212" t="s">
        <v>298</v>
      </c>
      <c r="F196" s="213" t="s">
        <v>299</v>
      </c>
      <c r="G196" s="214" t="s">
        <v>208</v>
      </c>
      <c r="H196" s="215">
        <v>2</v>
      </c>
      <c r="I196" s="216"/>
      <c r="J196" s="217">
        <f t="shared" si="35"/>
        <v>0</v>
      </c>
      <c r="K196" s="218"/>
      <c r="L196" s="219"/>
      <c r="M196" s="220" t="s">
        <v>1</v>
      </c>
      <c r="N196" s="221" t="s">
        <v>39</v>
      </c>
      <c r="O196" s="68"/>
      <c r="P196" s="203">
        <f t="shared" si="36"/>
        <v>0</v>
      </c>
      <c r="Q196" s="203">
        <v>1.225E-2</v>
      </c>
      <c r="R196" s="203">
        <f t="shared" si="37"/>
        <v>2.4500000000000001E-2</v>
      </c>
      <c r="S196" s="203">
        <v>0</v>
      </c>
      <c r="T196" s="204">
        <f t="shared" si="38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5" t="s">
        <v>178</v>
      </c>
      <c r="AT196" s="205" t="s">
        <v>297</v>
      </c>
      <c r="AU196" s="205" t="s">
        <v>81</v>
      </c>
      <c r="AY196" s="14" t="s">
        <v>145</v>
      </c>
      <c r="BE196" s="206">
        <f t="shared" si="39"/>
        <v>0</v>
      </c>
      <c r="BF196" s="206">
        <f t="shared" si="40"/>
        <v>0</v>
      </c>
      <c r="BG196" s="206">
        <f t="shared" si="41"/>
        <v>0</v>
      </c>
      <c r="BH196" s="206">
        <f t="shared" si="42"/>
        <v>0</v>
      </c>
      <c r="BI196" s="206">
        <f t="shared" si="43"/>
        <v>0</v>
      </c>
      <c r="BJ196" s="14" t="s">
        <v>79</v>
      </c>
      <c r="BK196" s="206">
        <f t="shared" si="44"/>
        <v>0</v>
      </c>
      <c r="BL196" s="14" t="s">
        <v>151</v>
      </c>
      <c r="BM196" s="205" t="s">
        <v>300</v>
      </c>
    </row>
    <row r="197" spans="1:65" s="2" customFormat="1" ht="21.75" customHeight="1">
      <c r="A197" s="31"/>
      <c r="B197" s="32"/>
      <c r="C197" s="211" t="s">
        <v>301</v>
      </c>
      <c r="D197" s="211" t="s">
        <v>297</v>
      </c>
      <c r="E197" s="212" t="s">
        <v>302</v>
      </c>
      <c r="F197" s="213" t="s">
        <v>303</v>
      </c>
      <c r="G197" s="214" t="s">
        <v>208</v>
      </c>
      <c r="H197" s="215">
        <v>2</v>
      </c>
      <c r="I197" s="216"/>
      <c r="J197" s="217">
        <f t="shared" si="35"/>
        <v>0</v>
      </c>
      <c r="K197" s="218"/>
      <c r="L197" s="219"/>
      <c r="M197" s="220" t="s">
        <v>1</v>
      </c>
      <c r="N197" s="221" t="s">
        <v>39</v>
      </c>
      <c r="O197" s="68"/>
      <c r="P197" s="203">
        <f t="shared" si="36"/>
        <v>0</v>
      </c>
      <c r="Q197" s="203">
        <v>1.489E-2</v>
      </c>
      <c r="R197" s="203">
        <f t="shared" si="37"/>
        <v>2.9780000000000001E-2</v>
      </c>
      <c r="S197" s="203">
        <v>0</v>
      </c>
      <c r="T197" s="204">
        <f t="shared" si="38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5" t="s">
        <v>178</v>
      </c>
      <c r="AT197" s="205" t="s">
        <v>297</v>
      </c>
      <c r="AU197" s="205" t="s">
        <v>81</v>
      </c>
      <c r="AY197" s="14" t="s">
        <v>145</v>
      </c>
      <c r="BE197" s="206">
        <f t="shared" si="39"/>
        <v>0</v>
      </c>
      <c r="BF197" s="206">
        <f t="shared" si="40"/>
        <v>0</v>
      </c>
      <c r="BG197" s="206">
        <f t="shared" si="41"/>
        <v>0</v>
      </c>
      <c r="BH197" s="206">
        <f t="shared" si="42"/>
        <v>0</v>
      </c>
      <c r="BI197" s="206">
        <f t="shared" si="43"/>
        <v>0</v>
      </c>
      <c r="BJ197" s="14" t="s">
        <v>79</v>
      </c>
      <c r="BK197" s="206">
        <f t="shared" si="44"/>
        <v>0</v>
      </c>
      <c r="BL197" s="14" t="s">
        <v>151</v>
      </c>
      <c r="BM197" s="205" t="s">
        <v>304</v>
      </c>
    </row>
    <row r="198" spans="1:65" s="2" customFormat="1" ht="21.75" customHeight="1">
      <c r="A198" s="31"/>
      <c r="B198" s="32"/>
      <c r="C198" s="211" t="s">
        <v>305</v>
      </c>
      <c r="D198" s="211" t="s">
        <v>297</v>
      </c>
      <c r="E198" s="212" t="s">
        <v>306</v>
      </c>
      <c r="F198" s="213" t="s">
        <v>307</v>
      </c>
      <c r="G198" s="214" t="s">
        <v>208</v>
      </c>
      <c r="H198" s="215">
        <v>2</v>
      </c>
      <c r="I198" s="216"/>
      <c r="J198" s="217">
        <f t="shared" si="35"/>
        <v>0</v>
      </c>
      <c r="K198" s="218"/>
      <c r="L198" s="219"/>
      <c r="M198" s="220" t="s">
        <v>1</v>
      </c>
      <c r="N198" s="221" t="s">
        <v>39</v>
      </c>
      <c r="O198" s="68"/>
      <c r="P198" s="203">
        <f t="shared" si="36"/>
        <v>0</v>
      </c>
      <c r="Q198" s="203">
        <v>1.521E-2</v>
      </c>
      <c r="R198" s="203">
        <f t="shared" si="37"/>
        <v>3.0419999999999999E-2</v>
      </c>
      <c r="S198" s="203">
        <v>0</v>
      </c>
      <c r="T198" s="204">
        <f t="shared" si="38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5" t="s">
        <v>178</v>
      </c>
      <c r="AT198" s="205" t="s">
        <v>297</v>
      </c>
      <c r="AU198" s="205" t="s">
        <v>81</v>
      </c>
      <c r="AY198" s="14" t="s">
        <v>145</v>
      </c>
      <c r="BE198" s="206">
        <f t="shared" si="39"/>
        <v>0</v>
      </c>
      <c r="BF198" s="206">
        <f t="shared" si="40"/>
        <v>0</v>
      </c>
      <c r="BG198" s="206">
        <f t="shared" si="41"/>
        <v>0</v>
      </c>
      <c r="BH198" s="206">
        <f t="shared" si="42"/>
        <v>0</v>
      </c>
      <c r="BI198" s="206">
        <f t="shared" si="43"/>
        <v>0</v>
      </c>
      <c r="BJ198" s="14" t="s">
        <v>79</v>
      </c>
      <c r="BK198" s="206">
        <f t="shared" si="44"/>
        <v>0</v>
      </c>
      <c r="BL198" s="14" t="s">
        <v>151</v>
      </c>
      <c r="BM198" s="205" t="s">
        <v>308</v>
      </c>
    </row>
    <row r="199" spans="1:65" s="2" customFormat="1" ht="21.75" customHeight="1">
      <c r="A199" s="31"/>
      <c r="B199" s="32"/>
      <c r="C199" s="211" t="s">
        <v>309</v>
      </c>
      <c r="D199" s="211" t="s">
        <v>297</v>
      </c>
      <c r="E199" s="212" t="s">
        <v>310</v>
      </c>
      <c r="F199" s="213" t="s">
        <v>311</v>
      </c>
      <c r="G199" s="214" t="s">
        <v>208</v>
      </c>
      <c r="H199" s="215">
        <v>2</v>
      </c>
      <c r="I199" s="216"/>
      <c r="J199" s="217">
        <f t="shared" si="35"/>
        <v>0</v>
      </c>
      <c r="K199" s="218"/>
      <c r="L199" s="219"/>
      <c r="M199" s="220" t="s">
        <v>1</v>
      </c>
      <c r="N199" s="221" t="s">
        <v>39</v>
      </c>
      <c r="O199" s="68"/>
      <c r="P199" s="203">
        <f t="shared" si="36"/>
        <v>0</v>
      </c>
      <c r="Q199" s="203">
        <v>1.553E-2</v>
      </c>
      <c r="R199" s="203">
        <f t="shared" si="37"/>
        <v>3.1060000000000001E-2</v>
      </c>
      <c r="S199" s="203">
        <v>0</v>
      </c>
      <c r="T199" s="204">
        <f t="shared" si="38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5" t="s">
        <v>178</v>
      </c>
      <c r="AT199" s="205" t="s">
        <v>297</v>
      </c>
      <c r="AU199" s="205" t="s">
        <v>81</v>
      </c>
      <c r="AY199" s="14" t="s">
        <v>145</v>
      </c>
      <c r="BE199" s="206">
        <f t="shared" si="39"/>
        <v>0</v>
      </c>
      <c r="BF199" s="206">
        <f t="shared" si="40"/>
        <v>0</v>
      </c>
      <c r="BG199" s="206">
        <f t="shared" si="41"/>
        <v>0</v>
      </c>
      <c r="BH199" s="206">
        <f t="shared" si="42"/>
        <v>0</v>
      </c>
      <c r="BI199" s="206">
        <f t="shared" si="43"/>
        <v>0</v>
      </c>
      <c r="BJ199" s="14" t="s">
        <v>79</v>
      </c>
      <c r="BK199" s="206">
        <f t="shared" si="44"/>
        <v>0</v>
      </c>
      <c r="BL199" s="14" t="s">
        <v>151</v>
      </c>
      <c r="BM199" s="205" t="s">
        <v>312</v>
      </c>
    </row>
    <row r="200" spans="1:65" s="12" customFormat="1" ht="22.9" customHeight="1">
      <c r="B200" s="177"/>
      <c r="C200" s="178"/>
      <c r="D200" s="179" t="s">
        <v>73</v>
      </c>
      <c r="E200" s="191" t="s">
        <v>178</v>
      </c>
      <c r="F200" s="191" t="s">
        <v>313</v>
      </c>
      <c r="G200" s="178"/>
      <c r="H200" s="178"/>
      <c r="I200" s="181"/>
      <c r="J200" s="192">
        <f>BK200</f>
        <v>0</v>
      </c>
      <c r="K200" s="178"/>
      <c r="L200" s="183"/>
      <c r="M200" s="184"/>
      <c r="N200" s="185"/>
      <c r="O200" s="185"/>
      <c r="P200" s="186">
        <f>SUM(P201:P204)</f>
        <v>0</v>
      </c>
      <c r="Q200" s="185"/>
      <c r="R200" s="186">
        <f>SUM(R201:R204)</f>
        <v>0</v>
      </c>
      <c r="S200" s="185"/>
      <c r="T200" s="187">
        <f>SUM(T201:T204)</f>
        <v>0</v>
      </c>
      <c r="AR200" s="188" t="s">
        <v>79</v>
      </c>
      <c r="AT200" s="189" t="s">
        <v>73</v>
      </c>
      <c r="AU200" s="189" t="s">
        <v>79</v>
      </c>
      <c r="AY200" s="188" t="s">
        <v>145</v>
      </c>
      <c r="BK200" s="190">
        <f>SUM(BK201:BK204)</f>
        <v>0</v>
      </c>
    </row>
    <row r="201" spans="1:65" s="2" customFormat="1" ht="21.75" customHeight="1">
      <c r="A201" s="31"/>
      <c r="B201" s="32"/>
      <c r="C201" s="193" t="s">
        <v>314</v>
      </c>
      <c r="D201" s="193" t="s">
        <v>147</v>
      </c>
      <c r="E201" s="194" t="s">
        <v>315</v>
      </c>
      <c r="F201" s="195" t="s">
        <v>316</v>
      </c>
      <c r="G201" s="196" t="s">
        <v>212</v>
      </c>
      <c r="H201" s="197">
        <v>26.9</v>
      </c>
      <c r="I201" s="198"/>
      <c r="J201" s="199">
        <f>ROUND(I201*H201,2)</f>
        <v>0</v>
      </c>
      <c r="K201" s="200"/>
      <c r="L201" s="36"/>
      <c r="M201" s="201" t="s">
        <v>1</v>
      </c>
      <c r="N201" s="202" t="s">
        <v>39</v>
      </c>
      <c r="O201" s="68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5" t="s">
        <v>151</v>
      </c>
      <c r="AT201" s="205" t="s">
        <v>147</v>
      </c>
      <c r="AU201" s="205" t="s">
        <v>81</v>
      </c>
      <c r="AY201" s="14" t="s">
        <v>145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4" t="s">
        <v>79</v>
      </c>
      <c r="BK201" s="206">
        <f>ROUND(I201*H201,2)</f>
        <v>0</v>
      </c>
      <c r="BL201" s="14" t="s">
        <v>151</v>
      </c>
      <c r="BM201" s="205" t="s">
        <v>317</v>
      </c>
    </row>
    <row r="202" spans="1:65" s="2" customFormat="1" ht="21.75" customHeight="1">
      <c r="A202" s="31"/>
      <c r="B202" s="32"/>
      <c r="C202" s="193" t="s">
        <v>318</v>
      </c>
      <c r="D202" s="193" t="s">
        <v>147</v>
      </c>
      <c r="E202" s="194" t="s">
        <v>319</v>
      </c>
      <c r="F202" s="195" t="s">
        <v>320</v>
      </c>
      <c r="G202" s="196" t="s">
        <v>212</v>
      </c>
      <c r="H202" s="197">
        <v>22.81</v>
      </c>
      <c r="I202" s="198"/>
      <c r="J202" s="199">
        <f>ROUND(I202*H202,2)</f>
        <v>0</v>
      </c>
      <c r="K202" s="200"/>
      <c r="L202" s="36"/>
      <c r="M202" s="201" t="s">
        <v>1</v>
      </c>
      <c r="N202" s="202" t="s">
        <v>39</v>
      </c>
      <c r="O202" s="68"/>
      <c r="P202" s="203">
        <f>O202*H202</f>
        <v>0</v>
      </c>
      <c r="Q202" s="203">
        <v>0</v>
      </c>
      <c r="R202" s="203">
        <f>Q202*H202</f>
        <v>0</v>
      </c>
      <c r="S202" s="203">
        <v>0</v>
      </c>
      <c r="T202" s="204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5" t="s">
        <v>151</v>
      </c>
      <c r="AT202" s="205" t="s">
        <v>147</v>
      </c>
      <c r="AU202" s="205" t="s">
        <v>81</v>
      </c>
      <c r="AY202" s="14" t="s">
        <v>145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4" t="s">
        <v>79</v>
      </c>
      <c r="BK202" s="206">
        <f>ROUND(I202*H202,2)</f>
        <v>0</v>
      </c>
      <c r="BL202" s="14" t="s">
        <v>151</v>
      </c>
      <c r="BM202" s="205" t="s">
        <v>321</v>
      </c>
    </row>
    <row r="203" spans="1:65" s="2" customFormat="1" ht="21.75" customHeight="1">
      <c r="A203" s="31"/>
      <c r="B203" s="32"/>
      <c r="C203" s="193" t="s">
        <v>322</v>
      </c>
      <c r="D203" s="193" t="s">
        <v>147</v>
      </c>
      <c r="E203" s="194" t="s">
        <v>323</v>
      </c>
      <c r="F203" s="195" t="s">
        <v>324</v>
      </c>
      <c r="G203" s="196" t="s">
        <v>325</v>
      </c>
      <c r="H203" s="197">
        <v>1</v>
      </c>
      <c r="I203" s="198"/>
      <c r="J203" s="199">
        <f>ROUND(I203*H203,2)</f>
        <v>0</v>
      </c>
      <c r="K203" s="200"/>
      <c r="L203" s="36"/>
      <c r="M203" s="201" t="s">
        <v>1</v>
      </c>
      <c r="N203" s="202" t="s">
        <v>39</v>
      </c>
      <c r="O203" s="68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5" t="s">
        <v>151</v>
      </c>
      <c r="AT203" s="205" t="s">
        <v>147</v>
      </c>
      <c r="AU203" s="205" t="s">
        <v>81</v>
      </c>
      <c r="AY203" s="14" t="s">
        <v>145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4" t="s">
        <v>79</v>
      </c>
      <c r="BK203" s="206">
        <f>ROUND(I203*H203,2)</f>
        <v>0</v>
      </c>
      <c r="BL203" s="14" t="s">
        <v>151</v>
      </c>
      <c r="BM203" s="205" t="s">
        <v>326</v>
      </c>
    </row>
    <row r="204" spans="1:65" s="2" customFormat="1" ht="33" customHeight="1">
      <c r="A204" s="31"/>
      <c r="B204" s="32"/>
      <c r="C204" s="193" t="s">
        <v>327</v>
      </c>
      <c r="D204" s="193" t="s">
        <v>147</v>
      </c>
      <c r="E204" s="194" t="s">
        <v>328</v>
      </c>
      <c r="F204" s="195" t="s">
        <v>329</v>
      </c>
      <c r="G204" s="196" t="s">
        <v>325</v>
      </c>
      <c r="H204" s="197">
        <v>1</v>
      </c>
      <c r="I204" s="198"/>
      <c r="J204" s="199">
        <f>ROUND(I204*H204,2)</f>
        <v>0</v>
      </c>
      <c r="K204" s="200"/>
      <c r="L204" s="36"/>
      <c r="M204" s="201" t="s">
        <v>1</v>
      </c>
      <c r="N204" s="202" t="s">
        <v>39</v>
      </c>
      <c r="O204" s="68"/>
      <c r="P204" s="203">
        <f>O204*H204</f>
        <v>0</v>
      </c>
      <c r="Q204" s="203">
        <v>0</v>
      </c>
      <c r="R204" s="203">
        <f>Q204*H204</f>
        <v>0</v>
      </c>
      <c r="S204" s="203">
        <v>0</v>
      </c>
      <c r="T204" s="204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5" t="s">
        <v>151</v>
      </c>
      <c r="AT204" s="205" t="s">
        <v>147</v>
      </c>
      <c r="AU204" s="205" t="s">
        <v>81</v>
      </c>
      <c r="AY204" s="14" t="s">
        <v>145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4" t="s">
        <v>79</v>
      </c>
      <c r="BK204" s="206">
        <f>ROUND(I204*H204,2)</f>
        <v>0</v>
      </c>
      <c r="BL204" s="14" t="s">
        <v>151</v>
      </c>
      <c r="BM204" s="205" t="s">
        <v>330</v>
      </c>
    </row>
    <row r="205" spans="1:65" s="12" customFormat="1" ht="22.9" customHeight="1">
      <c r="B205" s="177"/>
      <c r="C205" s="178"/>
      <c r="D205" s="179" t="s">
        <v>73</v>
      </c>
      <c r="E205" s="191" t="s">
        <v>183</v>
      </c>
      <c r="F205" s="191" t="s">
        <v>331</v>
      </c>
      <c r="G205" s="178"/>
      <c r="H205" s="178"/>
      <c r="I205" s="181"/>
      <c r="J205" s="192">
        <f>BK205</f>
        <v>0</v>
      </c>
      <c r="K205" s="178"/>
      <c r="L205" s="183"/>
      <c r="M205" s="184"/>
      <c r="N205" s="185"/>
      <c r="O205" s="185"/>
      <c r="P205" s="186">
        <f>SUM(P206:P229)</f>
        <v>0</v>
      </c>
      <c r="Q205" s="185"/>
      <c r="R205" s="186">
        <f>SUM(R206:R229)</f>
        <v>0.70048060000000001</v>
      </c>
      <c r="S205" s="185"/>
      <c r="T205" s="187">
        <f>SUM(T206:T229)</f>
        <v>128.48387700000001</v>
      </c>
      <c r="AR205" s="188" t="s">
        <v>79</v>
      </c>
      <c r="AT205" s="189" t="s">
        <v>73</v>
      </c>
      <c r="AU205" s="189" t="s">
        <v>79</v>
      </c>
      <c r="AY205" s="188" t="s">
        <v>145</v>
      </c>
      <c r="BK205" s="190">
        <f>SUM(BK206:BK229)</f>
        <v>0</v>
      </c>
    </row>
    <row r="206" spans="1:65" s="2" customFormat="1" ht="21.75" customHeight="1">
      <c r="A206" s="31"/>
      <c r="B206" s="32"/>
      <c r="C206" s="193" t="s">
        <v>332</v>
      </c>
      <c r="D206" s="193" t="s">
        <v>147</v>
      </c>
      <c r="E206" s="194" t="s">
        <v>333</v>
      </c>
      <c r="F206" s="195" t="s">
        <v>334</v>
      </c>
      <c r="G206" s="196" t="s">
        <v>212</v>
      </c>
      <c r="H206" s="197">
        <v>21.81</v>
      </c>
      <c r="I206" s="198"/>
      <c r="J206" s="199">
        <f>ROUND(I206*H206,2)</f>
        <v>0</v>
      </c>
      <c r="K206" s="200"/>
      <c r="L206" s="36"/>
      <c r="M206" s="201" t="s">
        <v>1</v>
      </c>
      <c r="N206" s="202" t="s">
        <v>39</v>
      </c>
      <c r="O206" s="68"/>
      <c r="P206" s="203">
        <f>O206*H206</f>
        <v>0</v>
      </c>
      <c r="Q206" s="203">
        <v>8.0000000000000007E-5</v>
      </c>
      <c r="R206" s="203">
        <f>Q206*H206</f>
        <v>1.7448000000000001E-3</v>
      </c>
      <c r="S206" s="203">
        <v>0</v>
      </c>
      <c r="T206" s="204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5" t="s">
        <v>151</v>
      </c>
      <c r="AT206" s="205" t="s">
        <v>147</v>
      </c>
      <c r="AU206" s="205" t="s">
        <v>81</v>
      </c>
      <c r="AY206" s="14" t="s">
        <v>145</v>
      </c>
      <c r="BE206" s="206">
        <f>IF(N206="základní",J206,0)</f>
        <v>0</v>
      </c>
      <c r="BF206" s="206">
        <f>IF(N206="snížená",J206,0)</f>
        <v>0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4" t="s">
        <v>79</v>
      </c>
      <c r="BK206" s="206">
        <f>ROUND(I206*H206,2)</f>
        <v>0</v>
      </c>
      <c r="BL206" s="14" t="s">
        <v>151</v>
      </c>
      <c r="BM206" s="205" t="s">
        <v>335</v>
      </c>
    </row>
    <row r="207" spans="1:65" s="2" customFormat="1" ht="33" customHeight="1">
      <c r="A207" s="31"/>
      <c r="B207" s="32"/>
      <c r="C207" s="193" t="s">
        <v>336</v>
      </c>
      <c r="D207" s="193" t="s">
        <v>147</v>
      </c>
      <c r="E207" s="194" t="s">
        <v>337</v>
      </c>
      <c r="F207" s="195" t="s">
        <v>338</v>
      </c>
      <c r="G207" s="196" t="s">
        <v>150</v>
      </c>
      <c r="H207" s="197">
        <v>507.36500000000001</v>
      </c>
      <c r="I207" s="198"/>
      <c r="J207" s="199">
        <f>ROUND(I207*H207,2)</f>
        <v>0</v>
      </c>
      <c r="K207" s="200"/>
      <c r="L207" s="36"/>
      <c r="M207" s="201" t="s">
        <v>1</v>
      </c>
      <c r="N207" s="202" t="s">
        <v>39</v>
      </c>
      <c r="O207" s="68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5" t="s">
        <v>151</v>
      </c>
      <c r="AT207" s="205" t="s">
        <v>147</v>
      </c>
      <c r="AU207" s="205" t="s">
        <v>81</v>
      </c>
      <c r="AY207" s="14" t="s">
        <v>145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4" t="s">
        <v>79</v>
      </c>
      <c r="BK207" s="206">
        <f>ROUND(I207*H207,2)</f>
        <v>0</v>
      </c>
      <c r="BL207" s="14" t="s">
        <v>151</v>
      </c>
      <c r="BM207" s="205" t="s">
        <v>339</v>
      </c>
    </row>
    <row r="208" spans="1:65" s="2" customFormat="1" ht="33" customHeight="1">
      <c r="A208" s="31"/>
      <c r="B208" s="32"/>
      <c r="C208" s="193" t="s">
        <v>340</v>
      </c>
      <c r="D208" s="193" t="s">
        <v>147</v>
      </c>
      <c r="E208" s="194" t="s">
        <v>341</v>
      </c>
      <c r="F208" s="195" t="s">
        <v>342</v>
      </c>
      <c r="G208" s="196" t="s">
        <v>150</v>
      </c>
      <c r="H208" s="197">
        <v>10147.299999999999</v>
      </c>
      <c r="I208" s="198"/>
      <c r="J208" s="199">
        <f>ROUND(I208*H208,2)</f>
        <v>0</v>
      </c>
      <c r="K208" s="200"/>
      <c r="L208" s="36"/>
      <c r="M208" s="201" t="s">
        <v>1</v>
      </c>
      <c r="N208" s="202" t="s">
        <v>39</v>
      </c>
      <c r="O208" s="68"/>
      <c r="P208" s="203">
        <f>O208*H208</f>
        <v>0</v>
      </c>
      <c r="Q208" s="203">
        <v>0</v>
      </c>
      <c r="R208" s="203">
        <f>Q208*H208</f>
        <v>0</v>
      </c>
      <c r="S208" s="203">
        <v>0</v>
      </c>
      <c r="T208" s="204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5" t="s">
        <v>151</v>
      </c>
      <c r="AT208" s="205" t="s">
        <v>147</v>
      </c>
      <c r="AU208" s="205" t="s">
        <v>81</v>
      </c>
      <c r="AY208" s="14" t="s">
        <v>145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4" t="s">
        <v>79</v>
      </c>
      <c r="BK208" s="206">
        <f>ROUND(I208*H208,2)</f>
        <v>0</v>
      </c>
      <c r="BL208" s="14" t="s">
        <v>151</v>
      </c>
      <c r="BM208" s="205" t="s">
        <v>343</v>
      </c>
    </row>
    <row r="209" spans="1:65" s="2" customFormat="1" ht="19.5">
      <c r="A209" s="31"/>
      <c r="B209" s="32"/>
      <c r="C209" s="33"/>
      <c r="D209" s="207" t="s">
        <v>172</v>
      </c>
      <c r="E209" s="33"/>
      <c r="F209" s="208" t="s">
        <v>344</v>
      </c>
      <c r="G209" s="33"/>
      <c r="H209" s="33"/>
      <c r="I209" s="160"/>
      <c r="J209" s="33"/>
      <c r="K209" s="33"/>
      <c r="L209" s="36"/>
      <c r="M209" s="209"/>
      <c r="N209" s="210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172</v>
      </c>
      <c r="AU209" s="14" t="s">
        <v>81</v>
      </c>
    </row>
    <row r="210" spans="1:65" s="2" customFormat="1" ht="33" customHeight="1">
      <c r="A210" s="31"/>
      <c r="B210" s="32"/>
      <c r="C210" s="193" t="s">
        <v>345</v>
      </c>
      <c r="D210" s="193" t="s">
        <v>147</v>
      </c>
      <c r="E210" s="194" t="s">
        <v>346</v>
      </c>
      <c r="F210" s="195" t="s">
        <v>347</v>
      </c>
      <c r="G210" s="196" t="s">
        <v>150</v>
      </c>
      <c r="H210" s="197">
        <v>507.36500000000001</v>
      </c>
      <c r="I210" s="198"/>
      <c r="J210" s="199">
        <f>ROUND(I210*H210,2)</f>
        <v>0</v>
      </c>
      <c r="K210" s="200"/>
      <c r="L210" s="36"/>
      <c r="M210" s="201" t="s">
        <v>1</v>
      </c>
      <c r="N210" s="202" t="s">
        <v>39</v>
      </c>
      <c r="O210" s="68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5" t="s">
        <v>151</v>
      </c>
      <c r="AT210" s="205" t="s">
        <v>147</v>
      </c>
      <c r="AU210" s="205" t="s">
        <v>81</v>
      </c>
      <c r="AY210" s="14" t="s">
        <v>145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4" t="s">
        <v>79</v>
      </c>
      <c r="BK210" s="206">
        <f>ROUND(I210*H210,2)</f>
        <v>0</v>
      </c>
      <c r="BL210" s="14" t="s">
        <v>151</v>
      </c>
      <c r="BM210" s="205" t="s">
        <v>348</v>
      </c>
    </row>
    <row r="211" spans="1:65" s="2" customFormat="1" ht="33" customHeight="1">
      <c r="A211" s="31"/>
      <c r="B211" s="32"/>
      <c r="C211" s="193" t="s">
        <v>349</v>
      </c>
      <c r="D211" s="193" t="s">
        <v>147</v>
      </c>
      <c r="E211" s="194" t="s">
        <v>350</v>
      </c>
      <c r="F211" s="195" t="s">
        <v>351</v>
      </c>
      <c r="G211" s="196" t="s">
        <v>150</v>
      </c>
      <c r="H211" s="197">
        <v>275.89</v>
      </c>
      <c r="I211" s="198"/>
      <c r="J211" s="199">
        <f>ROUND(I211*H211,2)</f>
        <v>0</v>
      </c>
      <c r="K211" s="200"/>
      <c r="L211" s="36"/>
      <c r="M211" s="201" t="s">
        <v>1</v>
      </c>
      <c r="N211" s="202" t="s">
        <v>39</v>
      </c>
      <c r="O211" s="68"/>
      <c r="P211" s="203">
        <f>O211*H211</f>
        <v>0</v>
      </c>
      <c r="Q211" s="203">
        <v>2.1000000000000001E-4</v>
      </c>
      <c r="R211" s="203">
        <f>Q211*H211</f>
        <v>5.79369E-2</v>
      </c>
      <c r="S211" s="203">
        <v>0</v>
      </c>
      <c r="T211" s="204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05" t="s">
        <v>151</v>
      </c>
      <c r="AT211" s="205" t="s">
        <v>147</v>
      </c>
      <c r="AU211" s="205" t="s">
        <v>81</v>
      </c>
      <c r="AY211" s="14" t="s">
        <v>145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4" t="s">
        <v>79</v>
      </c>
      <c r="BK211" s="206">
        <f>ROUND(I211*H211,2)</f>
        <v>0</v>
      </c>
      <c r="BL211" s="14" t="s">
        <v>151</v>
      </c>
      <c r="BM211" s="205" t="s">
        <v>352</v>
      </c>
    </row>
    <row r="212" spans="1:65" s="2" customFormat="1" ht="21.75" customHeight="1">
      <c r="A212" s="31"/>
      <c r="B212" s="32"/>
      <c r="C212" s="193" t="s">
        <v>353</v>
      </c>
      <c r="D212" s="193" t="s">
        <v>147</v>
      </c>
      <c r="E212" s="194" t="s">
        <v>354</v>
      </c>
      <c r="F212" s="195" t="s">
        <v>355</v>
      </c>
      <c r="G212" s="196" t="s">
        <v>150</v>
      </c>
      <c r="H212" s="197">
        <v>275.89</v>
      </c>
      <c r="I212" s="198"/>
      <c r="J212" s="199">
        <f>ROUND(I212*H212,2)</f>
        <v>0</v>
      </c>
      <c r="K212" s="200"/>
      <c r="L212" s="36"/>
      <c r="M212" s="201" t="s">
        <v>1</v>
      </c>
      <c r="N212" s="202" t="s">
        <v>39</v>
      </c>
      <c r="O212" s="68"/>
      <c r="P212" s="203">
        <f>O212*H212</f>
        <v>0</v>
      </c>
      <c r="Q212" s="203">
        <v>4.0000000000000003E-5</v>
      </c>
      <c r="R212" s="203">
        <f>Q212*H212</f>
        <v>1.10356E-2</v>
      </c>
      <c r="S212" s="203">
        <v>0</v>
      </c>
      <c r="T212" s="204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5" t="s">
        <v>151</v>
      </c>
      <c r="AT212" s="205" t="s">
        <v>147</v>
      </c>
      <c r="AU212" s="205" t="s">
        <v>81</v>
      </c>
      <c r="AY212" s="14" t="s">
        <v>145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4" t="s">
        <v>79</v>
      </c>
      <c r="BK212" s="206">
        <f>ROUND(I212*H212,2)</f>
        <v>0</v>
      </c>
      <c r="BL212" s="14" t="s">
        <v>151</v>
      </c>
      <c r="BM212" s="205" t="s">
        <v>356</v>
      </c>
    </row>
    <row r="213" spans="1:65" s="2" customFormat="1" ht="16.5" customHeight="1">
      <c r="A213" s="31"/>
      <c r="B213" s="32"/>
      <c r="C213" s="193" t="s">
        <v>357</v>
      </c>
      <c r="D213" s="193" t="s">
        <v>147</v>
      </c>
      <c r="E213" s="194" t="s">
        <v>358</v>
      </c>
      <c r="F213" s="195" t="s">
        <v>359</v>
      </c>
      <c r="G213" s="196" t="s">
        <v>150</v>
      </c>
      <c r="H213" s="197">
        <v>198.37899999999999</v>
      </c>
      <c r="I213" s="198"/>
      <c r="J213" s="199">
        <f>ROUND(I213*H213,2)</f>
        <v>0</v>
      </c>
      <c r="K213" s="200"/>
      <c r="L213" s="36"/>
      <c r="M213" s="201" t="s">
        <v>1</v>
      </c>
      <c r="N213" s="202" t="s">
        <v>39</v>
      </c>
      <c r="O213" s="68"/>
      <c r="P213" s="203">
        <f>O213*H213</f>
        <v>0</v>
      </c>
      <c r="Q213" s="203">
        <v>0</v>
      </c>
      <c r="R213" s="203">
        <f>Q213*H213</f>
        <v>0</v>
      </c>
      <c r="S213" s="203">
        <v>0</v>
      </c>
      <c r="T213" s="204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05" t="s">
        <v>151</v>
      </c>
      <c r="AT213" s="205" t="s">
        <v>147</v>
      </c>
      <c r="AU213" s="205" t="s">
        <v>81</v>
      </c>
      <c r="AY213" s="14" t="s">
        <v>145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4" t="s">
        <v>79</v>
      </c>
      <c r="BK213" s="206">
        <f>ROUND(I213*H213,2)</f>
        <v>0</v>
      </c>
      <c r="BL213" s="14" t="s">
        <v>151</v>
      </c>
      <c r="BM213" s="205" t="s">
        <v>360</v>
      </c>
    </row>
    <row r="214" spans="1:65" s="2" customFormat="1" ht="19.5">
      <c r="A214" s="31"/>
      <c r="B214" s="32"/>
      <c r="C214" s="33"/>
      <c r="D214" s="207" t="s">
        <v>172</v>
      </c>
      <c r="E214" s="33"/>
      <c r="F214" s="208" t="s">
        <v>361</v>
      </c>
      <c r="G214" s="33"/>
      <c r="H214" s="33"/>
      <c r="I214" s="160"/>
      <c r="J214" s="33"/>
      <c r="K214" s="33"/>
      <c r="L214" s="36"/>
      <c r="M214" s="209"/>
      <c r="N214" s="210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172</v>
      </c>
      <c r="AU214" s="14" t="s">
        <v>81</v>
      </c>
    </row>
    <row r="215" spans="1:65" s="2" customFormat="1" ht="21.75" customHeight="1">
      <c r="A215" s="31"/>
      <c r="B215" s="32"/>
      <c r="C215" s="193" t="s">
        <v>362</v>
      </c>
      <c r="D215" s="193" t="s">
        <v>147</v>
      </c>
      <c r="E215" s="194" t="s">
        <v>363</v>
      </c>
      <c r="F215" s="195" t="s">
        <v>364</v>
      </c>
      <c r="G215" s="196" t="s">
        <v>159</v>
      </c>
      <c r="H215" s="197">
        <v>45.5</v>
      </c>
      <c r="I215" s="198"/>
      <c r="J215" s="199">
        <f t="shared" ref="J215:J222" si="45">ROUND(I215*H215,2)</f>
        <v>0</v>
      </c>
      <c r="K215" s="200"/>
      <c r="L215" s="36"/>
      <c r="M215" s="201" t="s">
        <v>1</v>
      </c>
      <c r="N215" s="202" t="s">
        <v>39</v>
      </c>
      <c r="O215" s="68"/>
      <c r="P215" s="203">
        <f t="shared" ref="P215:P222" si="46">O215*H215</f>
        <v>0</v>
      </c>
      <c r="Q215" s="203">
        <v>0</v>
      </c>
      <c r="R215" s="203">
        <f t="shared" ref="R215:R222" si="47">Q215*H215</f>
        <v>0</v>
      </c>
      <c r="S215" s="203">
        <v>2.27</v>
      </c>
      <c r="T215" s="204">
        <f t="shared" ref="T215:T222" si="48">S215*H215</f>
        <v>103.285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05" t="s">
        <v>151</v>
      </c>
      <c r="AT215" s="205" t="s">
        <v>147</v>
      </c>
      <c r="AU215" s="205" t="s">
        <v>81</v>
      </c>
      <c r="AY215" s="14" t="s">
        <v>145</v>
      </c>
      <c r="BE215" s="206">
        <f t="shared" ref="BE215:BE222" si="49">IF(N215="základní",J215,0)</f>
        <v>0</v>
      </c>
      <c r="BF215" s="206">
        <f t="shared" ref="BF215:BF222" si="50">IF(N215="snížená",J215,0)</f>
        <v>0</v>
      </c>
      <c r="BG215" s="206">
        <f t="shared" ref="BG215:BG222" si="51">IF(N215="zákl. přenesená",J215,0)</f>
        <v>0</v>
      </c>
      <c r="BH215" s="206">
        <f t="shared" ref="BH215:BH222" si="52">IF(N215="sníž. přenesená",J215,0)</f>
        <v>0</v>
      </c>
      <c r="BI215" s="206">
        <f t="shared" ref="BI215:BI222" si="53">IF(N215="nulová",J215,0)</f>
        <v>0</v>
      </c>
      <c r="BJ215" s="14" t="s">
        <v>79</v>
      </c>
      <c r="BK215" s="206">
        <f t="shared" ref="BK215:BK222" si="54">ROUND(I215*H215,2)</f>
        <v>0</v>
      </c>
      <c r="BL215" s="14" t="s">
        <v>151</v>
      </c>
      <c r="BM215" s="205" t="s">
        <v>365</v>
      </c>
    </row>
    <row r="216" spans="1:65" s="2" customFormat="1" ht="33" customHeight="1">
      <c r="A216" s="31"/>
      <c r="B216" s="32"/>
      <c r="C216" s="193" t="s">
        <v>366</v>
      </c>
      <c r="D216" s="193" t="s">
        <v>147</v>
      </c>
      <c r="E216" s="194" t="s">
        <v>367</v>
      </c>
      <c r="F216" s="195" t="s">
        <v>368</v>
      </c>
      <c r="G216" s="196" t="s">
        <v>159</v>
      </c>
      <c r="H216" s="197">
        <v>6.2770000000000001</v>
      </c>
      <c r="I216" s="198"/>
      <c r="J216" s="199">
        <f t="shared" si="45"/>
        <v>0</v>
      </c>
      <c r="K216" s="200"/>
      <c r="L216" s="36"/>
      <c r="M216" s="201" t="s">
        <v>1</v>
      </c>
      <c r="N216" s="202" t="s">
        <v>39</v>
      </c>
      <c r="O216" s="68"/>
      <c r="P216" s="203">
        <f t="shared" si="46"/>
        <v>0</v>
      </c>
      <c r="Q216" s="203">
        <v>0</v>
      </c>
      <c r="R216" s="203">
        <f t="shared" si="47"/>
        <v>0</v>
      </c>
      <c r="S216" s="203">
        <v>2.2000000000000002</v>
      </c>
      <c r="T216" s="204">
        <f t="shared" si="48"/>
        <v>13.809400000000002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5" t="s">
        <v>151</v>
      </c>
      <c r="AT216" s="205" t="s">
        <v>147</v>
      </c>
      <c r="AU216" s="205" t="s">
        <v>81</v>
      </c>
      <c r="AY216" s="14" t="s">
        <v>145</v>
      </c>
      <c r="BE216" s="206">
        <f t="shared" si="49"/>
        <v>0</v>
      </c>
      <c r="BF216" s="206">
        <f t="shared" si="50"/>
        <v>0</v>
      </c>
      <c r="BG216" s="206">
        <f t="shared" si="51"/>
        <v>0</v>
      </c>
      <c r="BH216" s="206">
        <f t="shared" si="52"/>
        <v>0</v>
      </c>
      <c r="BI216" s="206">
        <f t="shared" si="53"/>
        <v>0</v>
      </c>
      <c r="BJ216" s="14" t="s">
        <v>79</v>
      </c>
      <c r="BK216" s="206">
        <f t="shared" si="54"/>
        <v>0</v>
      </c>
      <c r="BL216" s="14" t="s">
        <v>151</v>
      </c>
      <c r="BM216" s="205" t="s">
        <v>369</v>
      </c>
    </row>
    <row r="217" spans="1:65" s="2" customFormat="1" ht="33" customHeight="1">
      <c r="A217" s="31"/>
      <c r="B217" s="32"/>
      <c r="C217" s="193" t="s">
        <v>370</v>
      </c>
      <c r="D217" s="193" t="s">
        <v>147</v>
      </c>
      <c r="E217" s="194" t="s">
        <v>371</v>
      </c>
      <c r="F217" s="195" t="s">
        <v>372</v>
      </c>
      <c r="G217" s="196" t="s">
        <v>159</v>
      </c>
      <c r="H217" s="197">
        <v>6.2770000000000001</v>
      </c>
      <c r="I217" s="198"/>
      <c r="J217" s="199">
        <f t="shared" si="45"/>
        <v>0</v>
      </c>
      <c r="K217" s="200"/>
      <c r="L217" s="36"/>
      <c r="M217" s="201" t="s">
        <v>1</v>
      </c>
      <c r="N217" s="202" t="s">
        <v>39</v>
      </c>
      <c r="O217" s="68"/>
      <c r="P217" s="203">
        <f t="shared" si="46"/>
        <v>0</v>
      </c>
      <c r="Q217" s="203">
        <v>0</v>
      </c>
      <c r="R217" s="203">
        <f t="shared" si="47"/>
        <v>0</v>
      </c>
      <c r="S217" s="203">
        <v>2.9000000000000001E-2</v>
      </c>
      <c r="T217" s="204">
        <f t="shared" si="48"/>
        <v>0.182033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5" t="s">
        <v>151</v>
      </c>
      <c r="AT217" s="205" t="s">
        <v>147</v>
      </c>
      <c r="AU217" s="205" t="s">
        <v>81</v>
      </c>
      <c r="AY217" s="14" t="s">
        <v>145</v>
      </c>
      <c r="BE217" s="206">
        <f t="shared" si="49"/>
        <v>0</v>
      </c>
      <c r="BF217" s="206">
        <f t="shared" si="50"/>
        <v>0</v>
      </c>
      <c r="BG217" s="206">
        <f t="shared" si="51"/>
        <v>0</v>
      </c>
      <c r="BH217" s="206">
        <f t="shared" si="52"/>
        <v>0</v>
      </c>
      <c r="BI217" s="206">
        <f t="shared" si="53"/>
        <v>0</v>
      </c>
      <c r="BJ217" s="14" t="s">
        <v>79</v>
      </c>
      <c r="BK217" s="206">
        <f t="shared" si="54"/>
        <v>0</v>
      </c>
      <c r="BL217" s="14" t="s">
        <v>151</v>
      </c>
      <c r="BM217" s="205" t="s">
        <v>373</v>
      </c>
    </row>
    <row r="218" spans="1:65" s="2" customFormat="1" ht="21.75" customHeight="1">
      <c r="A218" s="31"/>
      <c r="B218" s="32"/>
      <c r="C218" s="193" t="s">
        <v>374</v>
      </c>
      <c r="D218" s="193" t="s">
        <v>147</v>
      </c>
      <c r="E218" s="194" t="s">
        <v>375</v>
      </c>
      <c r="F218" s="195" t="s">
        <v>376</v>
      </c>
      <c r="G218" s="196" t="s">
        <v>150</v>
      </c>
      <c r="H218" s="197">
        <v>22.408000000000001</v>
      </c>
      <c r="I218" s="198"/>
      <c r="J218" s="199">
        <f t="shared" si="45"/>
        <v>0</v>
      </c>
      <c r="K218" s="200"/>
      <c r="L218" s="36"/>
      <c r="M218" s="201" t="s">
        <v>1</v>
      </c>
      <c r="N218" s="202" t="s">
        <v>39</v>
      </c>
      <c r="O218" s="68"/>
      <c r="P218" s="203">
        <f t="shared" si="46"/>
        <v>0</v>
      </c>
      <c r="Q218" s="203">
        <v>0</v>
      </c>
      <c r="R218" s="203">
        <f t="shared" si="47"/>
        <v>0</v>
      </c>
      <c r="S218" s="203">
        <v>6.5000000000000002E-2</v>
      </c>
      <c r="T218" s="204">
        <f t="shared" si="48"/>
        <v>1.45652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05" t="s">
        <v>151</v>
      </c>
      <c r="AT218" s="205" t="s">
        <v>147</v>
      </c>
      <c r="AU218" s="205" t="s">
        <v>81</v>
      </c>
      <c r="AY218" s="14" t="s">
        <v>145</v>
      </c>
      <c r="BE218" s="206">
        <f t="shared" si="49"/>
        <v>0</v>
      </c>
      <c r="BF218" s="206">
        <f t="shared" si="50"/>
        <v>0</v>
      </c>
      <c r="BG218" s="206">
        <f t="shared" si="51"/>
        <v>0</v>
      </c>
      <c r="BH218" s="206">
        <f t="shared" si="52"/>
        <v>0</v>
      </c>
      <c r="BI218" s="206">
        <f t="shared" si="53"/>
        <v>0</v>
      </c>
      <c r="BJ218" s="14" t="s">
        <v>79</v>
      </c>
      <c r="BK218" s="206">
        <f t="shared" si="54"/>
        <v>0</v>
      </c>
      <c r="BL218" s="14" t="s">
        <v>151</v>
      </c>
      <c r="BM218" s="205" t="s">
        <v>377</v>
      </c>
    </row>
    <row r="219" spans="1:65" s="2" customFormat="1" ht="16.5" customHeight="1">
      <c r="A219" s="31"/>
      <c r="B219" s="32"/>
      <c r="C219" s="193" t="s">
        <v>378</v>
      </c>
      <c r="D219" s="193" t="s">
        <v>147</v>
      </c>
      <c r="E219" s="194" t="s">
        <v>379</v>
      </c>
      <c r="F219" s="195" t="s">
        <v>380</v>
      </c>
      <c r="G219" s="196" t="s">
        <v>150</v>
      </c>
      <c r="H219" s="197">
        <v>31.43</v>
      </c>
      <c r="I219" s="198"/>
      <c r="J219" s="199">
        <f t="shared" si="45"/>
        <v>0</v>
      </c>
      <c r="K219" s="200"/>
      <c r="L219" s="36"/>
      <c r="M219" s="201" t="s">
        <v>1</v>
      </c>
      <c r="N219" s="202" t="s">
        <v>39</v>
      </c>
      <c r="O219" s="68"/>
      <c r="P219" s="203">
        <f t="shared" si="46"/>
        <v>0</v>
      </c>
      <c r="Q219" s="203">
        <v>0</v>
      </c>
      <c r="R219" s="203">
        <f t="shared" si="47"/>
        <v>0</v>
      </c>
      <c r="S219" s="203">
        <v>5.1999999999999998E-2</v>
      </c>
      <c r="T219" s="204">
        <f t="shared" si="48"/>
        <v>1.6343599999999998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5" t="s">
        <v>151</v>
      </c>
      <c r="AT219" s="205" t="s">
        <v>147</v>
      </c>
      <c r="AU219" s="205" t="s">
        <v>81</v>
      </c>
      <c r="AY219" s="14" t="s">
        <v>145</v>
      </c>
      <c r="BE219" s="206">
        <f t="shared" si="49"/>
        <v>0</v>
      </c>
      <c r="BF219" s="206">
        <f t="shared" si="50"/>
        <v>0</v>
      </c>
      <c r="BG219" s="206">
        <f t="shared" si="51"/>
        <v>0</v>
      </c>
      <c r="BH219" s="206">
        <f t="shared" si="52"/>
        <v>0</v>
      </c>
      <c r="BI219" s="206">
        <f t="shared" si="53"/>
        <v>0</v>
      </c>
      <c r="BJ219" s="14" t="s">
        <v>79</v>
      </c>
      <c r="BK219" s="206">
        <f t="shared" si="54"/>
        <v>0</v>
      </c>
      <c r="BL219" s="14" t="s">
        <v>151</v>
      </c>
      <c r="BM219" s="205" t="s">
        <v>381</v>
      </c>
    </row>
    <row r="220" spans="1:65" s="2" customFormat="1" ht="21.75" customHeight="1">
      <c r="A220" s="31"/>
      <c r="B220" s="32"/>
      <c r="C220" s="193" t="s">
        <v>382</v>
      </c>
      <c r="D220" s="193" t="s">
        <v>147</v>
      </c>
      <c r="E220" s="194" t="s">
        <v>383</v>
      </c>
      <c r="F220" s="195" t="s">
        <v>384</v>
      </c>
      <c r="G220" s="196" t="s">
        <v>150</v>
      </c>
      <c r="H220" s="197">
        <v>3.4289999999999998</v>
      </c>
      <c r="I220" s="198"/>
      <c r="J220" s="199">
        <f t="shared" si="45"/>
        <v>0</v>
      </c>
      <c r="K220" s="200"/>
      <c r="L220" s="36"/>
      <c r="M220" s="201" t="s">
        <v>1</v>
      </c>
      <c r="N220" s="202" t="s">
        <v>39</v>
      </c>
      <c r="O220" s="68"/>
      <c r="P220" s="203">
        <f t="shared" si="46"/>
        <v>0</v>
      </c>
      <c r="Q220" s="203">
        <v>0</v>
      </c>
      <c r="R220" s="203">
        <f t="shared" si="47"/>
        <v>0</v>
      </c>
      <c r="S220" s="203">
        <v>7.5999999999999998E-2</v>
      </c>
      <c r="T220" s="204">
        <f t="shared" si="48"/>
        <v>0.260604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05" t="s">
        <v>151</v>
      </c>
      <c r="AT220" s="205" t="s">
        <v>147</v>
      </c>
      <c r="AU220" s="205" t="s">
        <v>81</v>
      </c>
      <c r="AY220" s="14" t="s">
        <v>145</v>
      </c>
      <c r="BE220" s="206">
        <f t="shared" si="49"/>
        <v>0</v>
      </c>
      <c r="BF220" s="206">
        <f t="shared" si="50"/>
        <v>0</v>
      </c>
      <c r="BG220" s="206">
        <f t="shared" si="51"/>
        <v>0</v>
      </c>
      <c r="BH220" s="206">
        <f t="shared" si="52"/>
        <v>0</v>
      </c>
      <c r="BI220" s="206">
        <f t="shared" si="53"/>
        <v>0</v>
      </c>
      <c r="BJ220" s="14" t="s">
        <v>79</v>
      </c>
      <c r="BK220" s="206">
        <f t="shared" si="54"/>
        <v>0</v>
      </c>
      <c r="BL220" s="14" t="s">
        <v>151</v>
      </c>
      <c r="BM220" s="205" t="s">
        <v>385</v>
      </c>
    </row>
    <row r="221" spans="1:65" s="2" customFormat="1" ht="33" customHeight="1">
      <c r="A221" s="31"/>
      <c r="B221" s="32"/>
      <c r="C221" s="193" t="s">
        <v>386</v>
      </c>
      <c r="D221" s="193" t="s">
        <v>147</v>
      </c>
      <c r="E221" s="194" t="s">
        <v>387</v>
      </c>
      <c r="F221" s="195" t="s">
        <v>388</v>
      </c>
      <c r="G221" s="196" t="s">
        <v>150</v>
      </c>
      <c r="H221" s="197">
        <v>392.798</v>
      </c>
      <c r="I221" s="198"/>
      <c r="J221" s="199">
        <f t="shared" si="45"/>
        <v>0</v>
      </c>
      <c r="K221" s="200"/>
      <c r="L221" s="36"/>
      <c r="M221" s="201" t="s">
        <v>1</v>
      </c>
      <c r="N221" s="202" t="s">
        <v>39</v>
      </c>
      <c r="O221" s="68"/>
      <c r="P221" s="203">
        <f t="shared" si="46"/>
        <v>0</v>
      </c>
      <c r="Q221" s="203">
        <v>0</v>
      </c>
      <c r="R221" s="203">
        <f t="shared" si="47"/>
        <v>0</v>
      </c>
      <c r="S221" s="203">
        <v>0.02</v>
      </c>
      <c r="T221" s="204">
        <f t="shared" si="48"/>
        <v>7.8559600000000005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5" t="s">
        <v>151</v>
      </c>
      <c r="AT221" s="205" t="s">
        <v>147</v>
      </c>
      <c r="AU221" s="205" t="s">
        <v>81</v>
      </c>
      <c r="AY221" s="14" t="s">
        <v>145</v>
      </c>
      <c r="BE221" s="206">
        <f t="shared" si="49"/>
        <v>0</v>
      </c>
      <c r="BF221" s="206">
        <f t="shared" si="50"/>
        <v>0</v>
      </c>
      <c r="BG221" s="206">
        <f t="shared" si="51"/>
        <v>0</v>
      </c>
      <c r="BH221" s="206">
        <f t="shared" si="52"/>
        <v>0</v>
      </c>
      <c r="BI221" s="206">
        <f t="shared" si="53"/>
        <v>0</v>
      </c>
      <c r="BJ221" s="14" t="s">
        <v>79</v>
      </c>
      <c r="BK221" s="206">
        <f t="shared" si="54"/>
        <v>0</v>
      </c>
      <c r="BL221" s="14" t="s">
        <v>151</v>
      </c>
      <c r="BM221" s="205" t="s">
        <v>389</v>
      </c>
    </row>
    <row r="222" spans="1:65" s="2" customFormat="1" ht="21.75" customHeight="1">
      <c r="A222" s="31"/>
      <c r="B222" s="32"/>
      <c r="C222" s="193" t="s">
        <v>390</v>
      </c>
      <c r="D222" s="193" t="s">
        <v>147</v>
      </c>
      <c r="E222" s="194" t="s">
        <v>391</v>
      </c>
      <c r="F222" s="195" t="s">
        <v>392</v>
      </c>
      <c r="G222" s="196" t="s">
        <v>150</v>
      </c>
      <c r="H222" s="197">
        <v>198.37899999999999</v>
      </c>
      <c r="I222" s="198"/>
      <c r="J222" s="199">
        <f t="shared" si="45"/>
        <v>0</v>
      </c>
      <c r="K222" s="200"/>
      <c r="L222" s="36"/>
      <c r="M222" s="201" t="s">
        <v>1</v>
      </c>
      <c r="N222" s="202" t="s">
        <v>39</v>
      </c>
      <c r="O222" s="68"/>
      <c r="P222" s="203">
        <f t="shared" si="46"/>
        <v>0</v>
      </c>
      <c r="Q222" s="203">
        <v>0</v>
      </c>
      <c r="R222" s="203">
        <f t="shared" si="47"/>
        <v>0</v>
      </c>
      <c r="S222" s="203">
        <v>0</v>
      </c>
      <c r="T222" s="204">
        <f t="shared" si="48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05" t="s">
        <v>151</v>
      </c>
      <c r="AT222" s="205" t="s">
        <v>147</v>
      </c>
      <c r="AU222" s="205" t="s">
        <v>81</v>
      </c>
      <c r="AY222" s="14" t="s">
        <v>145</v>
      </c>
      <c r="BE222" s="206">
        <f t="shared" si="49"/>
        <v>0</v>
      </c>
      <c r="BF222" s="206">
        <f t="shared" si="50"/>
        <v>0</v>
      </c>
      <c r="BG222" s="206">
        <f t="shared" si="51"/>
        <v>0</v>
      </c>
      <c r="BH222" s="206">
        <f t="shared" si="52"/>
        <v>0</v>
      </c>
      <c r="BI222" s="206">
        <f t="shared" si="53"/>
        <v>0</v>
      </c>
      <c r="BJ222" s="14" t="s">
        <v>79</v>
      </c>
      <c r="BK222" s="206">
        <f t="shared" si="54"/>
        <v>0</v>
      </c>
      <c r="BL222" s="14" t="s">
        <v>151</v>
      </c>
      <c r="BM222" s="205" t="s">
        <v>393</v>
      </c>
    </row>
    <row r="223" spans="1:65" s="2" customFormat="1" ht="19.5">
      <c r="A223" s="31"/>
      <c r="B223" s="32"/>
      <c r="C223" s="33"/>
      <c r="D223" s="207" t="s">
        <v>172</v>
      </c>
      <c r="E223" s="33"/>
      <c r="F223" s="208" t="s">
        <v>394</v>
      </c>
      <c r="G223" s="33"/>
      <c r="H223" s="33"/>
      <c r="I223" s="160"/>
      <c r="J223" s="33"/>
      <c r="K223" s="33"/>
      <c r="L223" s="36"/>
      <c r="M223" s="209"/>
      <c r="N223" s="210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172</v>
      </c>
      <c r="AU223" s="14" t="s">
        <v>81</v>
      </c>
    </row>
    <row r="224" spans="1:65" s="2" customFormat="1" ht="21.75" customHeight="1">
      <c r="A224" s="31"/>
      <c r="B224" s="32"/>
      <c r="C224" s="193" t="s">
        <v>395</v>
      </c>
      <c r="D224" s="193" t="s">
        <v>147</v>
      </c>
      <c r="E224" s="194" t="s">
        <v>396</v>
      </c>
      <c r="F224" s="195" t="s">
        <v>397</v>
      </c>
      <c r="G224" s="196" t="s">
        <v>150</v>
      </c>
      <c r="H224" s="197">
        <v>198.37899999999999</v>
      </c>
      <c r="I224" s="198"/>
      <c r="J224" s="199">
        <f>ROUND(I224*H224,2)</f>
        <v>0</v>
      </c>
      <c r="K224" s="200"/>
      <c r="L224" s="36"/>
      <c r="M224" s="201" t="s">
        <v>1</v>
      </c>
      <c r="N224" s="202" t="s">
        <v>39</v>
      </c>
      <c r="O224" s="68"/>
      <c r="P224" s="203">
        <f>O224*H224</f>
        <v>0</v>
      </c>
      <c r="Q224" s="203">
        <v>3.15E-3</v>
      </c>
      <c r="R224" s="203">
        <f>Q224*H224</f>
        <v>0.62489384999999997</v>
      </c>
      <c r="S224" s="203">
        <v>0</v>
      </c>
      <c r="T224" s="204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05" t="s">
        <v>151</v>
      </c>
      <c r="AT224" s="205" t="s">
        <v>147</v>
      </c>
      <c r="AU224" s="205" t="s">
        <v>81</v>
      </c>
      <c r="AY224" s="14" t="s">
        <v>145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4" t="s">
        <v>79</v>
      </c>
      <c r="BK224" s="206">
        <f>ROUND(I224*H224,2)</f>
        <v>0</v>
      </c>
      <c r="BL224" s="14" t="s">
        <v>151</v>
      </c>
      <c r="BM224" s="205" t="s">
        <v>398</v>
      </c>
    </row>
    <row r="225" spans="1:65" s="2" customFormat="1" ht="21.75" customHeight="1">
      <c r="A225" s="31"/>
      <c r="B225" s="32"/>
      <c r="C225" s="193" t="s">
        <v>399</v>
      </c>
      <c r="D225" s="193" t="s">
        <v>147</v>
      </c>
      <c r="E225" s="194" t="s">
        <v>400</v>
      </c>
      <c r="F225" s="195" t="s">
        <v>401</v>
      </c>
      <c r="G225" s="196" t="s">
        <v>212</v>
      </c>
      <c r="H225" s="197">
        <v>4.665</v>
      </c>
      <c r="I225" s="198"/>
      <c r="J225" s="199">
        <f>ROUND(I225*H225,2)</f>
        <v>0</v>
      </c>
      <c r="K225" s="200"/>
      <c r="L225" s="36"/>
      <c r="M225" s="201" t="s">
        <v>1</v>
      </c>
      <c r="N225" s="202" t="s">
        <v>39</v>
      </c>
      <c r="O225" s="68"/>
      <c r="P225" s="203">
        <f>O225*H225</f>
        <v>0</v>
      </c>
      <c r="Q225" s="203">
        <v>3.3E-4</v>
      </c>
      <c r="R225" s="203">
        <f>Q225*H225</f>
        <v>1.5394499999999999E-3</v>
      </c>
      <c r="S225" s="203">
        <v>0</v>
      </c>
      <c r="T225" s="204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05" t="s">
        <v>151</v>
      </c>
      <c r="AT225" s="205" t="s">
        <v>147</v>
      </c>
      <c r="AU225" s="205" t="s">
        <v>81</v>
      </c>
      <c r="AY225" s="14" t="s">
        <v>145</v>
      </c>
      <c r="BE225" s="206">
        <f>IF(N225="základní",J225,0)</f>
        <v>0</v>
      </c>
      <c r="BF225" s="206">
        <f>IF(N225="snížená",J225,0)</f>
        <v>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4" t="s">
        <v>79</v>
      </c>
      <c r="BK225" s="206">
        <f>ROUND(I225*H225,2)</f>
        <v>0</v>
      </c>
      <c r="BL225" s="14" t="s">
        <v>151</v>
      </c>
      <c r="BM225" s="205" t="s">
        <v>402</v>
      </c>
    </row>
    <row r="226" spans="1:65" s="2" customFormat="1" ht="19.5">
      <c r="A226" s="31"/>
      <c r="B226" s="32"/>
      <c r="C226" s="33"/>
      <c r="D226" s="207" t="s">
        <v>172</v>
      </c>
      <c r="E226" s="33"/>
      <c r="F226" s="208" t="s">
        <v>403</v>
      </c>
      <c r="G226" s="33"/>
      <c r="H226" s="33"/>
      <c r="I226" s="160"/>
      <c r="J226" s="33"/>
      <c r="K226" s="33"/>
      <c r="L226" s="36"/>
      <c r="M226" s="209"/>
      <c r="N226" s="210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172</v>
      </c>
      <c r="AU226" s="14" t="s">
        <v>81</v>
      </c>
    </row>
    <row r="227" spans="1:65" s="2" customFormat="1" ht="21.75" customHeight="1">
      <c r="A227" s="31"/>
      <c r="B227" s="32"/>
      <c r="C227" s="211" t="s">
        <v>404</v>
      </c>
      <c r="D227" s="211" t="s">
        <v>297</v>
      </c>
      <c r="E227" s="212" t="s">
        <v>405</v>
      </c>
      <c r="F227" s="213" t="s">
        <v>406</v>
      </c>
      <c r="G227" s="214" t="s">
        <v>181</v>
      </c>
      <c r="H227" s="215">
        <v>3.0000000000000001E-3</v>
      </c>
      <c r="I227" s="216"/>
      <c r="J227" s="217">
        <f>ROUND(I227*H227,2)</f>
        <v>0</v>
      </c>
      <c r="K227" s="218"/>
      <c r="L227" s="219"/>
      <c r="M227" s="220" t="s">
        <v>1</v>
      </c>
      <c r="N227" s="221" t="s">
        <v>39</v>
      </c>
      <c r="O227" s="68"/>
      <c r="P227" s="203">
        <f>O227*H227</f>
        <v>0</v>
      </c>
      <c r="Q227" s="203">
        <v>1</v>
      </c>
      <c r="R227" s="203">
        <f>Q227*H227</f>
        <v>3.0000000000000001E-3</v>
      </c>
      <c r="S227" s="203">
        <v>0</v>
      </c>
      <c r="T227" s="204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05" t="s">
        <v>178</v>
      </c>
      <c r="AT227" s="205" t="s">
        <v>297</v>
      </c>
      <c r="AU227" s="205" t="s">
        <v>81</v>
      </c>
      <c r="AY227" s="14" t="s">
        <v>145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4" t="s">
        <v>79</v>
      </c>
      <c r="BK227" s="206">
        <f>ROUND(I227*H227,2)</f>
        <v>0</v>
      </c>
      <c r="BL227" s="14" t="s">
        <v>151</v>
      </c>
      <c r="BM227" s="205" t="s">
        <v>407</v>
      </c>
    </row>
    <row r="228" spans="1:65" s="2" customFormat="1" ht="21.75" customHeight="1">
      <c r="A228" s="31"/>
      <c r="B228" s="32"/>
      <c r="C228" s="193" t="s">
        <v>408</v>
      </c>
      <c r="D228" s="193" t="s">
        <v>147</v>
      </c>
      <c r="E228" s="194" t="s">
        <v>409</v>
      </c>
      <c r="F228" s="195" t="s">
        <v>410</v>
      </c>
      <c r="G228" s="196" t="s">
        <v>325</v>
      </c>
      <c r="H228" s="197">
        <v>1</v>
      </c>
      <c r="I228" s="198"/>
      <c r="J228" s="199">
        <f>ROUND(I228*H228,2)</f>
        <v>0</v>
      </c>
      <c r="K228" s="200"/>
      <c r="L228" s="36"/>
      <c r="M228" s="201" t="s">
        <v>1</v>
      </c>
      <c r="N228" s="202" t="s">
        <v>39</v>
      </c>
      <c r="O228" s="68"/>
      <c r="P228" s="203">
        <f>O228*H228</f>
        <v>0</v>
      </c>
      <c r="Q228" s="203">
        <v>3.3E-4</v>
      </c>
      <c r="R228" s="203">
        <f>Q228*H228</f>
        <v>3.3E-4</v>
      </c>
      <c r="S228" s="203">
        <v>0</v>
      </c>
      <c r="T228" s="204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05" t="s">
        <v>151</v>
      </c>
      <c r="AT228" s="205" t="s">
        <v>147</v>
      </c>
      <c r="AU228" s="205" t="s">
        <v>81</v>
      </c>
      <c r="AY228" s="14" t="s">
        <v>145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4" t="s">
        <v>79</v>
      </c>
      <c r="BK228" s="206">
        <f>ROUND(I228*H228,2)</f>
        <v>0</v>
      </c>
      <c r="BL228" s="14" t="s">
        <v>151</v>
      </c>
      <c r="BM228" s="205" t="s">
        <v>411</v>
      </c>
    </row>
    <row r="229" spans="1:65" s="2" customFormat="1" ht="19.5">
      <c r="A229" s="31"/>
      <c r="B229" s="32"/>
      <c r="C229" s="33"/>
      <c r="D229" s="207" t="s">
        <v>172</v>
      </c>
      <c r="E229" s="33"/>
      <c r="F229" s="208" t="s">
        <v>403</v>
      </c>
      <c r="G229" s="33"/>
      <c r="H229" s="33"/>
      <c r="I229" s="160"/>
      <c r="J229" s="33"/>
      <c r="K229" s="33"/>
      <c r="L229" s="36"/>
      <c r="M229" s="209"/>
      <c r="N229" s="210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172</v>
      </c>
      <c r="AU229" s="14" t="s">
        <v>81</v>
      </c>
    </row>
    <row r="230" spans="1:65" s="12" customFormat="1" ht="22.9" customHeight="1">
      <c r="B230" s="177"/>
      <c r="C230" s="178"/>
      <c r="D230" s="179" t="s">
        <v>73</v>
      </c>
      <c r="E230" s="191" t="s">
        <v>412</v>
      </c>
      <c r="F230" s="191" t="s">
        <v>413</v>
      </c>
      <c r="G230" s="178"/>
      <c r="H230" s="178"/>
      <c r="I230" s="181"/>
      <c r="J230" s="192">
        <f>BK230</f>
        <v>0</v>
      </c>
      <c r="K230" s="178"/>
      <c r="L230" s="183"/>
      <c r="M230" s="184"/>
      <c r="N230" s="185"/>
      <c r="O230" s="185"/>
      <c r="P230" s="186">
        <f>SUM(P231:P245)</f>
        <v>0</v>
      </c>
      <c r="Q230" s="185"/>
      <c r="R230" s="186">
        <f>SUM(R231:R245)</f>
        <v>0</v>
      </c>
      <c r="S230" s="185"/>
      <c r="T230" s="187">
        <f>SUM(T231:T245)</f>
        <v>0</v>
      </c>
      <c r="AR230" s="188" t="s">
        <v>79</v>
      </c>
      <c r="AT230" s="189" t="s">
        <v>73</v>
      </c>
      <c r="AU230" s="189" t="s">
        <v>79</v>
      </c>
      <c r="AY230" s="188" t="s">
        <v>145</v>
      </c>
      <c r="BK230" s="190">
        <f>SUM(BK231:BK245)</f>
        <v>0</v>
      </c>
    </row>
    <row r="231" spans="1:65" s="2" customFormat="1" ht="16.5" customHeight="1">
      <c r="A231" s="31"/>
      <c r="B231" s="32"/>
      <c r="C231" s="193" t="s">
        <v>414</v>
      </c>
      <c r="D231" s="193" t="s">
        <v>147</v>
      </c>
      <c r="E231" s="194" t="s">
        <v>415</v>
      </c>
      <c r="F231" s="195" t="s">
        <v>416</v>
      </c>
      <c r="G231" s="196" t="s">
        <v>181</v>
      </c>
      <c r="H231" s="197">
        <v>175</v>
      </c>
      <c r="I231" s="198"/>
      <c r="J231" s="199">
        <f t="shared" ref="J231:J236" si="55">ROUND(I231*H231,2)</f>
        <v>0</v>
      </c>
      <c r="K231" s="200"/>
      <c r="L231" s="36"/>
      <c r="M231" s="201" t="s">
        <v>1</v>
      </c>
      <c r="N231" s="202" t="s">
        <v>39</v>
      </c>
      <c r="O231" s="68"/>
      <c r="P231" s="203">
        <f t="shared" ref="P231:P236" si="56">O231*H231</f>
        <v>0</v>
      </c>
      <c r="Q231" s="203">
        <v>0</v>
      </c>
      <c r="R231" s="203">
        <f t="shared" ref="R231:R236" si="57">Q231*H231</f>
        <v>0</v>
      </c>
      <c r="S231" s="203">
        <v>0</v>
      </c>
      <c r="T231" s="204">
        <f t="shared" ref="T231:T236" si="58"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05" t="s">
        <v>151</v>
      </c>
      <c r="AT231" s="205" t="s">
        <v>147</v>
      </c>
      <c r="AU231" s="205" t="s">
        <v>81</v>
      </c>
      <c r="AY231" s="14" t="s">
        <v>145</v>
      </c>
      <c r="BE231" s="206">
        <f t="shared" ref="BE231:BE236" si="59">IF(N231="základní",J231,0)</f>
        <v>0</v>
      </c>
      <c r="BF231" s="206">
        <f t="shared" ref="BF231:BF236" si="60">IF(N231="snížená",J231,0)</f>
        <v>0</v>
      </c>
      <c r="BG231" s="206">
        <f t="shared" ref="BG231:BG236" si="61">IF(N231="zákl. přenesená",J231,0)</f>
        <v>0</v>
      </c>
      <c r="BH231" s="206">
        <f t="shared" ref="BH231:BH236" si="62">IF(N231="sníž. přenesená",J231,0)</f>
        <v>0</v>
      </c>
      <c r="BI231" s="206">
        <f t="shared" ref="BI231:BI236" si="63">IF(N231="nulová",J231,0)</f>
        <v>0</v>
      </c>
      <c r="BJ231" s="14" t="s">
        <v>79</v>
      </c>
      <c r="BK231" s="206">
        <f t="shared" ref="BK231:BK236" si="64">ROUND(I231*H231,2)</f>
        <v>0</v>
      </c>
      <c r="BL231" s="14" t="s">
        <v>151</v>
      </c>
      <c r="BM231" s="205" t="s">
        <v>417</v>
      </c>
    </row>
    <row r="232" spans="1:65" s="2" customFormat="1" ht="16.5" customHeight="1">
      <c r="A232" s="31"/>
      <c r="B232" s="32"/>
      <c r="C232" s="193" t="s">
        <v>418</v>
      </c>
      <c r="D232" s="193" t="s">
        <v>147</v>
      </c>
      <c r="E232" s="194" t="s">
        <v>419</v>
      </c>
      <c r="F232" s="195" t="s">
        <v>420</v>
      </c>
      <c r="G232" s="196" t="s">
        <v>181</v>
      </c>
      <c r="H232" s="197">
        <v>175</v>
      </c>
      <c r="I232" s="198"/>
      <c r="J232" s="199">
        <f t="shared" si="55"/>
        <v>0</v>
      </c>
      <c r="K232" s="200"/>
      <c r="L232" s="36"/>
      <c r="M232" s="201" t="s">
        <v>1</v>
      </c>
      <c r="N232" s="202" t="s">
        <v>39</v>
      </c>
      <c r="O232" s="68"/>
      <c r="P232" s="203">
        <f t="shared" si="56"/>
        <v>0</v>
      </c>
      <c r="Q232" s="203">
        <v>0</v>
      </c>
      <c r="R232" s="203">
        <f t="shared" si="57"/>
        <v>0</v>
      </c>
      <c r="S232" s="203">
        <v>0</v>
      </c>
      <c r="T232" s="204">
        <f t="shared" si="58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05" t="s">
        <v>151</v>
      </c>
      <c r="AT232" s="205" t="s">
        <v>147</v>
      </c>
      <c r="AU232" s="205" t="s">
        <v>81</v>
      </c>
      <c r="AY232" s="14" t="s">
        <v>145</v>
      </c>
      <c r="BE232" s="206">
        <f t="shared" si="59"/>
        <v>0</v>
      </c>
      <c r="BF232" s="206">
        <f t="shared" si="60"/>
        <v>0</v>
      </c>
      <c r="BG232" s="206">
        <f t="shared" si="61"/>
        <v>0</v>
      </c>
      <c r="BH232" s="206">
        <f t="shared" si="62"/>
        <v>0</v>
      </c>
      <c r="BI232" s="206">
        <f t="shared" si="63"/>
        <v>0</v>
      </c>
      <c r="BJ232" s="14" t="s">
        <v>79</v>
      </c>
      <c r="BK232" s="206">
        <f t="shared" si="64"/>
        <v>0</v>
      </c>
      <c r="BL232" s="14" t="s">
        <v>151</v>
      </c>
      <c r="BM232" s="205" t="s">
        <v>421</v>
      </c>
    </row>
    <row r="233" spans="1:65" s="2" customFormat="1" ht="16.5" customHeight="1">
      <c r="A233" s="31"/>
      <c r="B233" s="32"/>
      <c r="C233" s="193" t="s">
        <v>422</v>
      </c>
      <c r="D233" s="193" t="s">
        <v>147</v>
      </c>
      <c r="E233" s="194" t="s">
        <v>423</v>
      </c>
      <c r="F233" s="195" t="s">
        <v>424</v>
      </c>
      <c r="G233" s="196" t="s">
        <v>181</v>
      </c>
      <c r="H233" s="197">
        <v>175</v>
      </c>
      <c r="I233" s="198"/>
      <c r="J233" s="199">
        <f t="shared" si="55"/>
        <v>0</v>
      </c>
      <c r="K233" s="200"/>
      <c r="L233" s="36"/>
      <c r="M233" s="201" t="s">
        <v>1</v>
      </c>
      <c r="N233" s="202" t="s">
        <v>39</v>
      </c>
      <c r="O233" s="68"/>
      <c r="P233" s="203">
        <f t="shared" si="56"/>
        <v>0</v>
      </c>
      <c r="Q233" s="203">
        <v>0</v>
      </c>
      <c r="R233" s="203">
        <f t="shared" si="57"/>
        <v>0</v>
      </c>
      <c r="S233" s="203">
        <v>0</v>
      </c>
      <c r="T233" s="204">
        <f t="shared" si="58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05" t="s">
        <v>151</v>
      </c>
      <c r="AT233" s="205" t="s">
        <v>147</v>
      </c>
      <c r="AU233" s="205" t="s">
        <v>81</v>
      </c>
      <c r="AY233" s="14" t="s">
        <v>145</v>
      </c>
      <c r="BE233" s="206">
        <f t="shared" si="59"/>
        <v>0</v>
      </c>
      <c r="BF233" s="206">
        <f t="shared" si="60"/>
        <v>0</v>
      </c>
      <c r="BG233" s="206">
        <f t="shared" si="61"/>
        <v>0</v>
      </c>
      <c r="BH233" s="206">
        <f t="shared" si="62"/>
        <v>0</v>
      </c>
      <c r="BI233" s="206">
        <f t="shared" si="63"/>
        <v>0</v>
      </c>
      <c r="BJ233" s="14" t="s">
        <v>79</v>
      </c>
      <c r="BK233" s="206">
        <f t="shared" si="64"/>
        <v>0</v>
      </c>
      <c r="BL233" s="14" t="s">
        <v>151</v>
      </c>
      <c r="BM233" s="205" t="s">
        <v>425</v>
      </c>
    </row>
    <row r="234" spans="1:65" s="2" customFormat="1" ht="21.75" customHeight="1">
      <c r="A234" s="31"/>
      <c r="B234" s="32"/>
      <c r="C234" s="193" t="s">
        <v>426</v>
      </c>
      <c r="D234" s="193" t="s">
        <v>147</v>
      </c>
      <c r="E234" s="194" t="s">
        <v>427</v>
      </c>
      <c r="F234" s="195" t="s">
        <v>428</v>
      </c>
      <c r="G234" s="196" t="s">
        <v>181</v>
      </c>
      <c r="H234" s="197">
        <v>175</v>
      </c>
      <c r="I234" s="198"/>
      <c r="J234" s="199">
        <f t="shared" si="55"/>
        <v>0</v>
      </c>
      <c r="K234" s="200"/>
      <c r="L234" s="36"/>
      <c r="M234" s="201" t="s">
        <v>1</v>
      </c>
      <c r="N234" s="202" t="s">
        <v>39</v>
      </c>
      <c r="O234" s="68"/>
      <c r="P234" s="203">
        <f t="shared" si="56"/>
        <v>0</v>
      </c>
      <c r="Q234" s="203">
        <v>0</v>
      </c>
      <c r="R234" s="203">
        <f t="shared" si="57"/>
        <v>0</v>
      </c>
      <c r="S234" s="203">
        <v>0</v>
      </c>
      <c r="T234" s="204">
        <f t="shared" si="58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05" t="s">
        <v>151</v>
      </c>
      <c r="AT234" s="205" t="s">
        <v>147</v>
      </c>
      <c r="AU234" s="205" t="s">
        <v>81</v>
      </c>
      <c r="AY234" s="14" t="s">
        <v>145</v>
      </c>
      <c r="BE234" s="206">
        <f t="shared" si="59"/>
        <v>0</v>
      </c>
      <c r="BF234" s="206">
        <f t="shared" si="60"/>
        <v>0</v>
      </c>
      <c r="BG234" s="206">
        <f t="shared" si="61"/>
        <v>0</v>
      </c>
      <c r="BH234" s="206">
        <f t="shared" si="62"/>
        <v>0</v>
      </c>
      <c r="BI234" s="206">
        <f t="shared" si="63"/>
        <v>0</v>
      </c>
      <c r="BJ234" s="14" t="s">
        <v>79</v>
      </c>
      <c r="BK234" s="206">
        <f t="shared" si="64"/>
        <v>0</v>
      </c>
      <c r="BL234" s="14" t="s">
        <v>151</v>
      </c>
      <c r="BM234" s="205" t="s">
        <v>429</v>
      </c>
    </row>
    <row r="235" spans="1:65" s="2" customFormat="1" ht="21.75" customHeight="1">
      <c r="A235" s="31"/>
      <c r="B235" s="32"/>
      <c r="C235" s="193" t="s">
        <v>430</v>
      </c>
      <c r="D235" s="193" t="s">
        <v>147</v>
      </c>
      <c r="E235" s="194" t="s">
        <v>431</v>
      </c>
      <c r="F235" s="195" t="s">
        <v>432</v>
      </c>
      <c r="G235" s="196" t="s">
        <v>181</v>
      </c>
      <c r="H235" s="197">
        <v>175</v>
      </c>
      <c r="I235" s="198"/>
      <c r="J235" s="199">
        <f t="shared" si="55"/>
        <v>0</v>
      </c>
      <c r="K235" s="200"/>
      <c r="L235" s="36"/>
      <c r="M235" s="201" t="s">
        <v>1</v>
      </c>
      <c r="N235" s="202" t="s">
        <v>39</v>
      </c>
      <c r="O235" s="68"/>
      <c r="P235" s="203">
        <f t="shared" si="56"/>
        <v>0</v>
      </c>
      <c r="Q235" s="203">
        <v>0</v>
      </c>
      <c r="R235" s="203">
        <f t="shared" si="57"/>
        <v>0</v>
      </c>
      <c r="S235" s="203">
        <v>0</v>
      </c>
      <c r="T235" s="204">
        <f t="shared" si="58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05" t="s">
        <v>151</v>
      </c>
      <c r="AT235" s="205" t="s">
        <v>147</v>
      </c>
      <c r="AU235" s="205" t="s">
        <v>81</v>
      </c>
      <c r="AY235" s="14" t="s">
        <v>145</v>
      </c>
      <c r="BE235" s="206">
        <f t="shared" si="59"/>
        <v>0</v>
      </c>
      <c r="BF235" s="206">
        <f t="shared" si="60"/>
        <v>0</v>
      </c>
      <c r="BG235" s="206">
        <f t="shared" si="61"/>
        <v>0</v>
      </c>
      <c r="BH235" s="206">
        <f t="shared" si="62"/>
        <v>0</v>
      </c>
      <c r="BI235" s="206">
        <f t="shared" si="63"/>
        <v>0</v>
      </c>
      <c r="BJ235" s="14" t="s">
        <v>79</v>
      </c>
      <c r="BK235" s="206">
        <f t="shared" si="64"/>
        <v>0</v>
      </c>
      <c r="BL235" s="14" t="s">
        <v>151</v>
      </c>
      <c r="BM235" s="205" t="s">
        <v>433</v>
      </c>
    </row>
    <row r="236" spans="1:65" s="2" customFormat="1" ht="21.75" customHeight="1">
      <c r="A236" s="31"/>
      <c r="B236" s="32"/>
      <c r="C236" s="193" t="s">
        <v>434</v>
      </c>
      <c r="D236" s="193" t="s">
        <v>147</v>
      </c>
      <c r="E236" s="194" t="s">
        <v>435</v>
      </c>
      <c r="F236" s="195" t="s">
        <v>436</v>
      </c>
      <c r="G236" s="196" t="s">
        <v>181</v>
      </c>
      <c r="H236" s="197">
        <v>5075</v>
      </c>
      <c r="I236" s="198"/>
      <c r="J236" s="199">
        <f t="shared" si="55"/>
        <v>0</v>
      </c>
      <c r="K236" s="200"/>
      <c r="L236" s="36"/>
      <c r="M236" s="201" t="s">
        <v>1</v>
      </c>
      <c r="N236" s="202" t="s">
        <v>39</v>
      </c>
      <c r="O236" s="68"/>
      <c r="P236" s="203">
        <f t="shared" si="56"/>
        <v>0</v>
      </c>
      <c r="Q236" s="203">
        <v>0</v>
      </c>
      <c r="R236" s="203">
        <f t="shared" si="57"/>
        <v>0</v>
      </c>
      <c r="S236" s="203">
        <v>0</v>
      </c>
      <c r="T236" s="204">
        <f t="shared" si="58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05" t="s">
        <v>151</v>
      </c>
      <c r="AT236" s="205" t="s">
        <v>147</v>
      </c>
      <c r="AU236" s="205" t="s">
        <v>81</v>
      </c>
      <c r="AY236" s="14" t="s">
        <v>145</v>
      </c>
      <c r="BE236" s="206">
        <f t="shared" si="59"/>
        <v>0</v>
      </c>
      <c r="BF236" s="206">
        <f t="shared" si="60"/>
        <v>0</v>
      </c>
      <c r="BG236" s="206">
        <f t="shared" si="61"/>
        <v>0</v>
      </c>
      <c r="BH236" s="206">
        <f t="shared" si="62"/>
        <v>0</v>
      </c>
      <c r="BI236" s="206">
        <f t="shared" si="63"/>
        <v>0</v>
      </c>
      <c r="BJ236" s="14" t="s">
        <v>79</v>
      </c>
      <c r="BK236" s="206">
        <f t="shared" si="64"/>
        <v>0</v>
      </c>
      <c r="BL236" s="14" t="s">
        <v>151</v>
      </c>
      <c r="BM236" s="205" t="s">
        <v>437</v>
      </c>
    </row>
    <row r="237" spans="1:65" s="2" customFormat="1" ht="19.5">
      <c r="A237" s="31"/>
      <c r="B237" s="32"/>
      <c r="C237" s="33"/>
      <c r="D237" s="207" t="s">
        <v>172</v>
      </c>
      <c r="E237" s="33"/>
      <c r="F237" s="208" t="s">
        <v>438</v>
      </c>
      <c r="G237" s="33"/>
      <c r="H237" s="33"/>
      <c r="I237" s="160"/>
      <c r="J237" s="33"/>
      <c r="K237" s="33"/>
      <c r="L237" s="36"/>
      <c r="M237" s="209"/>
      <c r="N237" s="210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172</v>
      </c>
      <c r="AU237" s="14" t="s">
        <v>81</v>
      </c>
    </row>
    <row r="238" spans="1:65" s="2" customFormat="1" ht="33" customHeight="1">
      <c r="A238" s="31"/>
      <c r="B238" s="32"/>
      <c r="C238" s="193" t="s">
        <v>439</v>
      </c>
      <c r="D238" s="193" t="s">
        <v>147</v>
      </c>
      <c r="E238" s="194" t="s">
        <v>440</v>
      </c>
      <c r="F238" s="195" t="s">
        <v>441</v>
      </c>
      <c r="G238" s="196" t="s">
        <v>181</v>
      </c>
      <c r="H238" s="197">
        <v>13.991</v>
      </c>
      <c r="I238" s="198"/>
      <c r="J238" s="199">
        <f>ROUND(I238*H238,2)</f>
        <v>0</v>
      </c>
      <c r="K238" s="200"/>
      <c r="L238" s="36"/>
      <c r="M238" s="201" t="s">
        <v>1</v>
      </c>
      <c r="N238" s="202" t="s">
        <v>39</v>
      </c>
      <c r="O238" s="68"/>
      <c r="P238" s="203">
        <f>O238*H238</f>
        <v>0</v>
      </c>
      <c r="Q238" s="203">
        <v>0</v>
      </c>
      <c r="R238" s="203">
        <f>Q238*H238</f>
        <v>0</v>
      </c>
      <c r="S238" s="203">
        <v>0</v>
      </c>
      <c r="T238" s="204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05" t="s">
        <v>151</v>
      </c>
      <c r="AT238" s="205" t="s">
        <v>147</v>
      </c>
      <c r="AU238" s="205" t="s">
        <v>81</v>
      </c>
      <c r="AY238" s="14" t="s">
        <v>145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4" t="s">
        <v>79</v>
      </c>
      <c r="BK238" s="206">
        <f>ROUND(I238*H238,2)</f>
        <v>0</v>
      </c>
      <c r="BL238" s="14" t="s">
        <v>151</v>
      </c>
      <c r="BM238" s="205" t="s">
        <v>442</v>
      </c>
    </row>
    <row r="239" spans="1:65" s="2" customFormat="1" ht="33" customHeight="1">
      <c r="A239" s="31"/>
      <c r="B239" s="32"/>
      <c r="C239" s="193" t="s">
        <v>443</v>
      </c>
      <c r="D239" s="193" t="s">
        <v>147</v>
      </c>
      <c r="E239" s="194" t="s">
        <v>444</v>
      </c>
      <c r="F239" s="195" t="s">
        <v>445</v>
      </c>
      <c r="G239" s="196" t="s">
        <v>181</v>
      </c>
      <c r="H239" s="197">
        <v>21.756</v>
      </c>
      <c r="I239" s="198"/>
      <c r="J239" s="199">
        <f>ROUND(I239*H239,2)</f>
        <v>0</v>
      </c>
      <c r="K239" s="200"/>
      <c r="L239" s="36"/>
      <c r="M239" s="201" t="s">
        <v>1</v>
      </c>
      <c r="N239" s="202" t="s">
        <v>39</v>
      </c>
      <c r="O239" s="68"/>
      <c r="P239" s="203">
        <f>O239*H239</f>
        <v>0</v>
      </c>
      <c r="Q239" s="203">
        <v>0</v>
      </c>
      <c r="R239" s="203">
        <f>Q239*H239</f>
        <v>0</v>
      </c>
      <c r="S239" s="203">
        <v>0</v>
      </c>
      <c r="T239" s="204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05" t="s">
        <v>151</v>
      </c>
      <c r="AT239" s="205" t="s">
        <v>147</v>
      </c>
      <c r="AU239" s="205" t="s">
        <v>81</v>
      </c>
      <c r="AY239" s="14" t="s">
        <v>145</v>
      </c>
      <c r="BE239" s="206">
        <f>IF(N239="základní",J239,0)</f>
        <v>0</v>
      </c>
      <c r="BF239" s="206">
        <f>IF(N239="snížená",J239,0)</f>
        <v>0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14" t="s">
        <v>79</v>
      </c>
      <c r="BK239" s="206">
        <f>ROUND(I239*H239,2)</f>
        <v>0</v>
      </c>
      <c r="BL239" s="14" t="s">
        <v>151</v>
      </c>
      <c r="BM239" s="205" t="s">
        <v>446</v>
      </c>
    </row>
    <row r="240" spans="1:65" s="2" customFormat="1" ht="33" customHeight="1">
      <c r="A240" s="31"/>
      <c r="B240" s="32"/>
      <c r="C240" s="193" t="s">
        <v>447</v>
      </c>
      <c r="D240" s="193" t="s">
        <v>147</v>
      </c>
      <c r="E240" s="194" t="s">
        <v>448</v>
      </c>
      <c r="F240" s="195" t="s">
        <v>449</v>
      </c>
      <c r="G240" s="196" t="s">
        <v>181</v>
      </c>
      <c r="H240" s="197">
        <v>2.7</v>
      </c>
      <c r="I240" s="198"/>
      <c r="J240" s="199">
        <f>ROUND(I240*H240,2)</f>
        <v>0</v>
      </c>
      <c r="K240" s="200"/>
      <c r="L240" s="36"/>
      <c r="M240" s="201" t="s">
        <v>1</v>
      </c>
      <c r="N240" s="202" t="s">
        <v>39</v>
      </c>
      <c r="O240" s="68"/>
      <c r="P240" s="203">
        <f>O240*H240</f>
        <v>0</v>
      </c>
      <c r="Q240" s="203">
        <v>0</v>
      </c>
      <c r="R240" s="203">
        <f>Q240*H240</f>
        <v>0</v>
      </c>
      <c r="S240" s="203">
        <v>0</v>
      </c>
      <c r="T240" s="204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05" t="s">
        <v>151</v>
      </c>
      <c r="AT240" s="205" t="s">
        <v>147</v>
      </c>
      <c r="AU240" s="205" t="s">
        <v>81</v>
      </c>
      <c r="AY240" s="14" t="s">
        <v>145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4" t="s">
        <v>79</v>
      </c>
      <c r="BK240" s="206">
        <f>ROUND(I240*H240,2)</f>
        <v>0</v>
      </c>
      <c r="BL240" s="14" t="s">
        <v>151</v>
      </c>
      <c r="BM240" s="205" t="s">
        <v>450</v>
      </c>
    </row>
    <row r="241" spans="1:65" s="2" customFormat="1" ht="19.5">
      <c r="A241" s="31"/>
      <c r="B241" s="32"/>
      <c r="C241" s="33"/>
      <c r="D241" s="207" t="s">
        <v>172</v>
      </c>
      <c r="E241" s="33"/>
      <c r="F241" s="208" t="s">
        <v>451</v>
      </c>
      <c r="G241" s="33"/>
      <c r="H241" s="33"/>
      <c r="I241" s="160"/>
      <c r="J241" s="33"/>
      <c r="K241" s="33"/>
      <c r="L241" s="36"/>
      <c r="M241" s="209"/>
      <c r="N241" s="210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172</v>
      </c>
      <c r="AU241" s="14" t="s">
        <v>81</v>
      </c>
    </row>
    <row r="242" spans="1:65" s="2" customFormat="1" ht="33" customHeight="1">
      <c r="A242" s="31"/>
      <c r="B242" s="32"/>
      <c r="C242" s="193" t="s">
        <v>452</v>
      </c>
      <c r="D242" s="193" t="s">
        <v>147</v>
      </c>
      <c r="E242" s="194" t="s">
        <v>453</v>
      </c>
      <c r="F242" s="195" t="s">
        <v>454</v>
      </c>
      <c r="G242" s="196" t="s">
        <v>181</v>
      </c>
      <c r="H242" s="197">
        <v>103.285</v>
      </c>
      <c r="I242" s="198"/>
      <c r="J242" s="199">
        <f>ROUND(I242*H242,2)</f>
        <v>0</v>
      </c>
      <c r="K242" s="200"/>
      <c r="L242" s="36"/>
      <c r="M242" s="201" t="s">
        <v>1</v>
      </c>
      <c r="N242" s="202" t="s">
        <v>39</v>
      </c>
      <c r="O242" s="68"/>
      <c r="P242" s="203">
        <f>O242*H242</f>
        <v>0</v>
      </c>
      <c r="Q242" s="203">
        <v>0</v>
      </c>
      <c r="R242" s="203">
        <f>Q242*H242</f>
        <v>0</v>
      </c>
      <c r="S242" s="203">
        <v>0</v>
      </c>
      <c r="T242" s="204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05" t="s">
        <v>151</v>
      </c>
      <c r="AT242" s="205" t="s">
        <v>147</v>
      </c>
      <c r="AU242" s="205" t="s">
        <v>81</v>
      </c>
      <c r="AY242" s="14" t="s">
        <v>145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4" t="s">
        <v>79</v>
      </c>
      <c r="BK242" s="206">
        <f>ROUND(I242*H242,2)</f>
        <v>0</v>
      </c>
      <c r="BL242" s="14" t="s">
        <v>151</v>
      </c>
      <c r="BM242" s="205" t="s">
        <v>455</v>
      </c>
    </row>
    <row r="243" spans="1:65" s="2" customFormat="1" ht="33" customHeight="1">
      <c r="A243" s="31"/>
      <c r="B243" s="32"/>
      <c r="C243" s="193" t="s">
        <v>456</v>
      </c>
      <c r="D243" s="193" t="s">
        <v>147</v>
      </c>
      <c r="E243" s="194" t="s">
        <v>457</v>
      </c>
      <c r="F243" s="195" t="s">
        <v>458</v>
      </c>
      <c r="G243" s="196" t="s">
        <v>181</v>
      </c>
      <c r="H243" s="197">
        <v>6.1769999999999996</v>
      </c>
      <c r="I243" s="198"/>
      <c r="J243" s="199">
        <f>ROUND(I243*H243,2)</f>
        <v>0</v>
      </c>
      <c r="K243" s="200"/>
      <c r="L243" s="36"/>
      <c r="M243" s="201" t="s">
        <v>1</v>
      </c>
      <c r="N243" s="202" t="s">
        <v>39</v>
      </c>
      <c r="O243" s="68"/>
      <c r="P243" s="203">
        <f>O243*H243</f>
        <v>0</v>
      </c>
      <c r="Q243" s="203">
        <v>0</v>
      </c>
      <c r="R243" s="203">
        <f>Q243*H243</f>
        <v>0</v>
      </c>
      <c r="S243" s="203">
        <v>0</v>
      </c>
      <c r="T243" s="204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05" t="s">
        <v>151</v>
      </c>
      <c r="AT243" s="205" t="s">
        <v>147</v>
      </c>
      <c r="AU243" s="205" t="s">
        <v>81</v>
      </c>
      <c r="AY243" s="14" t="s">
        <v>145</v>
      </c>
      <c r="BE243" s="206">
        <f>IF(N243="základní",J243,0)</f>
        <v>0</v>
      </c>
      <c r="BF243" s="206">
        <f>IF(N243="snížená",J243,0)</f>
        <v>0</v>
      </c>
      <c r="BG243" s="206">
        <f>IF(N243="zákl. přenesená",J243,0)</f>
        <v>0</v>
      </c>
      <c r="BH243" s="206">
        <f>IF(N243="sníž. přenesená",J243,0)</f>
        <v>0</v>
      </c>
      <c r="BI243" s="206">
        <f>IF(N243="nulová",J243,0)</f>
        <v>0</v>
      </c>
      <c r="BJ243" s="14" t="s">
        <v>79</v>
      </c>
      <c r="BK243" s="206">
        <f>ROUND(I243*H243,2)</f>
        <v>0</v>
      </c>
      <c r="BL243" s="14" t="s">
        <v>151</v>
      </c>
      <c r="BM243" s="205" t="s">
        <v>459</v>
      </c>
    </row>
    <row r="244" spans="1:65" s="2" customFormat="1" ht="44.25" customHeight="1">
      <c r="A244" s="31"/>
      <c r="B244" s="32"/>
      <c r="C244" s="193" t="s">
        <v>460</v>
      </c>
      <c r="D244" s="193" t="s">
        <v>147</v>
      </c>
      <c r="E244" s="194" t="s">
        <v>461</v>
      </c>
      <c r="F244" s="195" t="s">
        <v>462</v>
      </c>
      <c r="G244" s="196" t="s">
        <v>181</v>
      </c>
      <c r="H244" s="197">
        <v>7.8559999999999999</v>
      </c>
      <c r="I244" s="198"/>
      <c r="J244" s="199">
        <f>ROUND(I244*H244,2)</f>
        <v>0</v>
      </c>
      <c r="K244" s="200"/>
      <c r="L244" s="36"/>
      <c r="M244" s="201" t="s">
        <v>1</v>
      </c>
      <c r="N244" s="202" t="s">
        <v>39</v>
      </c>
      <c r="O244" s="68"/>
      <c r="P244" s="203">
        <f>O244*H244</f>
        <v>0</v>
      </c>
      <c r="Q244" s="203">
        <v>0</v>
      </c>
      <c r="R244" s="203">
        <f>Q244*H244</f>
        <v>0</v>
      </c>
      <c r="S244" s="203">
        <v>0</v>
      </c>
      <c r="T244" s="204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05" t="s">
        <v>151</v>
      </c>
      <c r="AT244" s="205" t="s">
        <v>147</v>
      </c>
      <c r="AU244" s="205" t="s">
        <v>81</v>
      </c>
      <c r="AY244" s="14" t="s">
        <v>145</v>
      </c>
      <c r="BE244" s="206">
        <f>IF(N244="základní",J244,0)</f>
        <v>0</v>
      </c>
      <c r="BF244" s="206">
        <f>IF(N244="snížená",J244,0)</f>
        <v>0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14" t="s">
        <v>79</v>
      </c>
      <c r="BK244" s="206">
        <f>ROUND(I244*H244,2)</f>
        <v>0</v>
      </c>
      <c r="BL244" s="14" t="s">
        <v>151</v>
      </c>
      <c r="BM244" s="205" t="s">
        <v>463</v>
      </c>
    </row>
    <row r="245" spans="1:65" s="2" customFormat="1" ht="44.25" customHeight="1">
      <c r="A245" s="31"/>
      <c r="B245" s="32"/>
      <c r="C245" s="193" t="s">
        <v>464</v>
      </c>
      <c r="D245" s="193" t="s">
        <v>147</v>
      </c>
      <c r="E245" s="194" t="s">
        <v>465</v>
      </c>
      <c r="F245" s="195" t="s">
        <v>466</v>
      </c>
      <c r="G245" s="196" t="s">
        <v>181</v>
      </c>
      <c r="H245" s="197">
        <v>2.3290000000000002</v>
      </c>
      <c r="I245" s="198"/>
      <c r="J245" s="199">
        <f>ROUND(I245*H245,2)</f>
        <v>0</v>
      </c>
      <c r="K245" s="200"/>
      <c r="L245" s="36"/>
      <c r="M245" s="201" t="s">
        <v>1</v>
      </c>
      <c r="N245" s="202" t="s">
        <v>39</v>
      </c>
      <c r="O245" s="68"/>
      <c r="P245" s="203">
        <f>O245*H245</f>
        <v>0</v>
      </c>
      <c r="Q245" s="203">
        <v>0</v>
      </c>
      <c r="R245" s="203">
        <f>Q245*H245</f>
        <v>0</v>
      </c>
      <c r="S245" s="203">
        <v>0</v>
      </c>
      <c r="T245" s="204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05" t="s">
        <v>151</v>
      </c>
      <c r="AT245" s="205" t="s">
        <v>147</v>
      </c>
      <c r="AU245" s="205" t="s">
        <v>81</v>
      </c>
      <c r="AY245" s="14" t="s">
        <v>145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4" t="s">
        <v>79</v>
      </c>
      <c r="BK245" s="206">
        <f>ROUND(I245*H245,2)</f>
        <v>0</v>
      </c>
      <c r="BL245" s="14" t="s">
        <v>151</v>
      </c>
      <c r="BM245" s="205" t="s">
        <v>467</v>
      </c>
    </row>
    <row r="246" spans="1:65" s="12" customFormat="1" ht="22.9" customHeight="1">
      <c r="B246" s="177"/>
      <c r="C246" s="178"/>
      <c r="D246" s="179" t="s">
        <v>73</v>
      </c>
      <c r="E246" s="191" t="s">
        <v>468</v>
      </c>
      <c r="F246" s="191" t="s">
        <v>469</v>
      </c>
      <c r="G246" s="178"/>
      <c r="H246" s="178"/>
      <c r="I246" s="181"/>
      <c r="J246" s="192">
        <f>BK246</f>
        <v>0</v>
      </c>
      <c r="K246" s="178"/>
      <c r="L246" s="183"/>
      <c r="M246" s="184"/>
      <c r="N246" s="185"/>
      <c r="O246" s="185"/>
      <c r="P246" s="186">
        <f>P247</f>
        <v>0</v>
      </c>
      <c r="Q246" s="185"/>
      <c r="R246" s="186">
        <f>R247</f>
        <v>0</v>
      </c>
      <c r="S246" s="185"/>
      <c r="T246" s="187">
        <f>T247</f>
        <v>0</v>
      </c>
      <c r="AR246" s="188" t="s">
        <v>79</v>
      </c>
      <c r="AT246" s="189" t="s">
        <v>73</v>
      </c>
      <c r="AU246" s="189" t="s">
        <v>79</v>
      </c>
      <c r="AY246" s="188" t="s">
        <v>145</v>
      </c>
      <c r="BK246" s="190">
        <f>BK247</f>
        <v>0</v>
      </c>
    </row>
    <row r="247" spans="1:65" s="2" customFormat="1" ht="16.5" customHeight="1">
      <c r="A247" s="31"/>
      <c r="B247" s="32"/>
      <c r="C247" s="193" t="s">
        <v>470</v>
      </c>
      <c r="D247" s="193" t="s">
        <v>147</v>
      </c>
      <c r="E247" s="194" t="s">
        <v>471</v>
      </c>
      <c r="F247" s="195" t="s">
        <v>472</v>
      </c>
      <c r="G247" s="196" t="s">
        <v>181</v>
      </c>
      <c r="H247" s="197">
        <v>208.74600000000001</v>
      </c>
      <c r="I247" s="198"/>
      <c r="J247" s="199">
        <f>ROUND(I247*H247,2)</f>
        <v>0</v>
      </c>
      <c r="K247" s="200"/>
      <c r="L247" s="36"/>
      <c r="M247" s="201" t="s">
        <v>1</v>
      </c>
      <c r="N247" s="202" t="s">
        <v>39</v>
      </c>
      <c r="O247" s="68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05" t="s">
        <v>151</v>
      </c>
      <c r="AT247" s="205" t="s">
        <v>147</v>
      </c>
      <c r="AU247" s="205" t="s">
        <v>81</v>
      </c>
      <c r="AY247" s="14" t="s">
        <v>145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4" t="s">
        <v>79</v>
      </c>
      <c r="BK247" s="206">
        <f>ROUND(I247*H247,2)</f>
        <v>0</v>
      </c>
      <c r="BL247" s="14" t="s">
        <v>151</v>
      </c>
      <c r="BM247" s="205" t="s">
        <v>473</v>
      </c>
    </row>
    <row r="248" spans="1:65" s="12" customFormat="1" ht="25.9" customHeight="1">
      <c r="B248" s="177"/>
      <c r="C248" s="178"/>
      <c r="D248" s="179" t="s">
        <v>73</v>
      </c>
      <c r="E248" s="180" t="s">
        <v>474</v>
      </c>
      <c r="F248" s="180" t="s">
        <v>475</v>
      </c>
      <c r="G248" s="178"/>
      <c r="H248" s="178"/>
      <c r="I248" s="181"/>
      <c r="J248" s="182">
        <f>BK248</f>
        <v>0</v>
      </c>
      <c r="K248" s="178"/>
      <c r="L248" s="183"/>
      <c r="M248" s="184"/>
      <c r="N248" s="185"/>
      <c r="O248" s="185"/>
      <c r="P248" s="186">
        <f>P249+P256+P263+P273+P288+P302+P306+P312+P318+P344+P361+P370+P380+P391+P408+P416+P429+P438+P451</f>
        <v>0</v>
      </c>
      <c r="Q248" s="185"/>
      <c r="R248" s="186">
        <f>R249+R256+R263+R273+R288+R302+R306+R312+R318+R344+R361+R370+R380+R391+R408+R416+R429+R438+R451</f>
        <v>29.75015616</v>
      </c>
      <c r="S248" s="185"/>
      <c r="T248" s="187">
        <f>T249+T256+T263+T273+T288+T302+T306+T312+T318+T344+T361+T370+T380+T391+T408+T416+T429+T438+T451</f>
        <v>29.611430079999998</v>
      </c>
      <c r="AR248" s="188" t="s">
        <v>81</v>
      </c>
      <c r="AT248" s="189" t="s">
        <v>73</v>
      </c>
      <c r="AU248" s="189" t="s">
        <v>74</v>
      </c>
      <c r="AY248" s="188" t="s">
        <v>145</v>
      </c>
      <c r="BK248" s="190">
        <f>BK249+BK256+BK263+BK273+BK288+BK302+BK306+BK312+BK318+BK344+BK361+BK370+BK380+BK391+BK408+BK416+BK429+BK438+BK451</f>
        <v>0</v>
      </c>
    </row>
    <row r="249" spans="1:65" s="12" customFormat="1" ht="22.9" customHeight="1">
      <c r="B249" s="177"/>
      <c r="C249" s="178"/>
      <c r="D249" s="179" t="s">
        <v>73</v>
      </c>
      <c r="E249" s="191" t="s">
        <v>476</v>
      </c>
      <c r="F249" s="191" t="s">
        <v>477</v>
      </c>
      <c r="G249" s="178"/>
      <c r="H249" s="178"/>
      <c r="I249" s="181"/>
      <c r="J249" s="192">
        <f>BK249</f>
        <v>0</v>
      </c>
      <c r="K249" s="178"/>
      <c r="L249" s="183"/>
      <c r="M249" s="184"/>
      <c r="N249" s="185"/>
      <c r="O249" s="185"/>
      <c r="P249" s="186">
        <f>SUM(P250:P255)</f>
        <v>0</v>
      </c>
      <c r="Q249" s="185"/>
      <c r="R249" s="186">
        <f>SUM(R250:R255)</f>
        <v>0.67257199999999995</v>
      </c>
      <c r="S249" s="185"/>
      <c r="T249" s="187">
        <f>SUM(T250:T255)</f>
        <v>0</v>
      </c>
      <c r="AR249" s="188" t="s">
        <v>81</v>
      </c>
      <c r="AT249" s="189" t="s">
        <v>73</v>
      </c>
      <c r="AU249" s="189" t="s">
        <v>79</v>
      </c>
      <c r="AY249" s="188" t="s">
        <v>145</v>
      </c>
      <c r="BK249" s="190">
        <f>SUM(BK250:BK255)</f>
        <v>0</v>
      </c>
    </row>
    <row r="250" spans="1:65" s="2" customFormat="1" ht="21.75" customHeight="1">
      <c r="A250" s="31"/>
      <c r="B250" s="32"/>
      <c r="C250" s="193" t="s">
        <v>478</v>
      </c>
      <c r="D250" s="193" t="s">
        <v>147</v>
      </c>
      <c r="E250" s="194" t="s">
        <v>479</v>
      </c>
      <c r="F250" s="195" t="s">
        <v>480</v>
      </c>
      <c r="G250" s="196" t="s">
        <v>150</v>
      </c>
      <c r="H250" s="197">
        <v>52.4</v>
      </c>
      <c r="I250" s="198"/>
      <c r="J250" s="199">
        <f t="shared" ref="J250:J255" si="65">ROUND(I250*H250,2)</f>
        <v>0</v>
      </c>
      <c r="K250" s="200"/>
      <c r="L250" s="36"/>
      <c r="M250" s="201" t="s">
        <v>1</v>
      </c>
      <c r="N250" s="202" t="s">
        <v>39</v>
      </c>
      <c r="O250" s="68"/>
      <c r="P250" s="203">
        <f t="shared" ref="P250:P255" si="66">O250*H250</f>
        <v>0</v>
      </c>
      <c r="Q250" s="203">
        <v>0</v>
      </c>
      <c r="R250" s="203">
        <f t="shared" ref="R250:R255" si="67">Q250*H250</f>
        <v>0</v>
      </c>
      <c r="S250" s="203">
        <v>0</v>
      </c>
      <c r="T250" s="204">
        <f t="shared" ref="T250:T255" si="68"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05" t="s">
        <v>214</v>
      </c>
      <c r="AT250" s="205" t="s">
        <v>147</v>
      </c>
      <c r="AU250" s="205" t="s">
        <v>81</v>
      </c>
      <c r="AY250" s="14" t="s">
        <v>145</v>
      </c>
      <c r="BE250" s="206">
        <f t="shared" ref="BE250:BE255" si="69">IF(N250="základní",J250,0)</f>
        <v>0</v>
      </c>
      <c r="BF250" s="206">
        <f t="shared" ref="BF250:BF255" si="70">IF(N250="snížená",J250,0)</f>
        <v>0</v>
      </c>
      <c r="BG250" s="206">
        <f t="shared" ref="BG250:BG255" si="71">IF(N250="zákl. přenesená",J250,0)</f>
        <v>0</v>
      </c>
      <c r="BH250" s="206">
        <f t="shared" ref="BH250:BH255" si="72">IF(N250="sníž. přenesená",J250,0)</f>
        <v>0</v>
      </c>
      <c r="BI250" s="206">
        <f t="shared" ref="BI250:BI255" si="73">IF(N250="nulová",J250,0)</f>
        <v>0</v>
      </c>
      <c r="BJ250" s="14" t="s">
        <v>79</v>
      </c>
      <c r="BK250" s="206">
        <f t="shared" ref="BK250:BK255" si="74">ROUND(I250*H250,2)</f>
        <v>0</v>
      </c>
      <c r="BL250" s="14" t="s">
        <v>214</v>
      </c>
      <c r="BM250" s="205" t="s">
        <v>481</v>
      </c>
    </row>
    <row r="251" spans="1:65" s="2" customFormat="1" ht="16.5" customHeight="1">
      <c r="A251" s="31"/>
      <c r="B251" s="32"/>
      <c r="C251" s="211" t="s">
        <v>482</v>
      </c>
      <c r="D251" s="211" t="s">
        <v>297</v>
      </c>
      <c r="E251" s="212" t="s">
        <v>483</v>
      </c>
      <c r="F251" s="213" t="s">
        <v>484</v>
      </c>
      <c r="G251" s="214" t="s">
        <v>181</v>
      </c>
      <c r="H251" s="215">
        <v>1.6E-2</v>
      </c>
      <c r="I251" s="216"/>
      <c r="J251" s="217">
        <f t="shared" si="65"/>
        <v>0</v>
      </c>
      <c r="K251" s="218"/>
      <c r="L251" s="219"/>
      <c r="M251" s="220" t="s">
        <v>1</v>
      </c>
      <c r="N251" s="221" t="s">
        <v>39</v>
      </c>
      <c r="O251" s="68"/>
      <c r="P251" s="203">
        <f t="shared" si="66"/>
        <v>0</v>
      </c>
      <c r="Q251" s="203">
        <v>1</v>
      </c>
      <c r="R251" s="203">
        <f t="shared" si="67"/>
        <v>1.6E-2</v>
      </c>
      <c r="S251" s="203">
        <v>0</v>
      </c>
      <c r="T251" s="204">
        <f t="shared" si="68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05" t="s">
        <v>280</v>
      </c>
      <c r="AT251" s="205" t="s">
        <v>297</v>
      </c>
      <c r="AU251" s="205" t="s">
        <v>81</v>
      </c>
      <c r="AY251" s="14" t="s">
        <v>145</v>
      </c>
      <c r="BE251" s="206">
        <f t="shared" si="69"/>
        <v>0</v>
      </c>
      <c r="BF251" s="206">
        <f t="shared" si="70"/>
        <v>0</v>
      </c>
      <c r="BG251" s="206">
        <f t="shared" si="71"/>
        <v>0</v>
      </c>
      <c r="BH251" s="206">
        <f t="shared" si="72"/>
        <v>0</v>
      </c>
      <c r="BI251" s="206">
        <f t="shared" si="73"/>
        <v>0</v>
      </c>
      <c r="BJ251" s="14" t="s">
        <v>79</v>
      </c>
      <c r="BK251" s="206">
        <f t="shared" si="74"/>
        <v>0</v>
      </c>
      <c r="BL251" s="14" t="s">
        <v>214</v>
      </c>
      <c r="BM251" s="205" t="s">
        <v>485</v>
      </c>
    </row>
    <row r="252" spans="1:65" s="2" customFormat="1" ht="21.75" customHeight="1">
      <c r="A252" s="31"/>
      <c r="B252" s="32"/>
      <c r="C252" s="193" t="s">
        <v>486</v>
      </c>
      <c r="D252" s="193" t="s">
        <v>147</v>
      </c>
      <c r="E252" s="194" t="s">
        <v>487</v>
      </c>
      <c r="F252" s="195" t="s">
        <v>488</v>
      </c>
      <c r="G252" s="196" t="s">
        <v>150</v>
      </c>
      <c r="H252" s="197">
        <v>104.8</v>
      </c>
      <c r="I252" s="198"/>
      <c r="J252" s="199">
        <f t="shared" si="65"/>
        <v>0</v>
      </c>
      <c r="K252" s="200"/>
      <c r="L252" s="36"/>
      <c r="M252" s="201" t="s">
        <v>1</v>
      </c>
      <c r="N252" s="202" t="s">
        <v>39</v>
      </c>
      <c r="O252" s="68"/>
      <c r="P252" s="203">
        <f t="shared" si="66"/>
        <v>0</v>
      </c>
      <c r="Q252" s="203">
        <v>4.0000000000000002E-4</v>
      </c>
      <c r="R252" s="203">
        <f t="shared" si="67"/>
        <v>4.1919999999999999E-2</v>
      </c>
      <c r="S252" s="203">
        <v>0</v>
      </c>
      <c r="T252" s="204">
        <f t="shared" si="68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05" t="s">
        <v>214</v>
      </c>
      <c r="AT252" s="205" t="s">
        <v>147</v>
      </c>
      <c r="AU252" s="205" t="s">
        <v>81</v>
      </c>
      <c r="AY252" s="14" t="s">
        <v>145</v>
      </c>
      <c r="BE252" s="206">
        <f t="shared" si="69"/>
        <v>0</v>
      </c>
      <c r="BF252" s="206">
        <f t="shared" si="70"/>
        <v>0</v>
      </c>
      <c r="BG252" s="206">
        <f t="shared" si="71"/>
        <v>0</v>
      </c>
      <c r="BH252" s="206">
        <f t="shared" si="72"/>
        <v>0</v>
      </c>
      <c r="BI252" s="206">
        <f t="shared" si="73"/>
        <v>0</v>
      </c>
      <c r="BJ252" s="14" t="s">
        <v>79</v>
      </c>
      <c r="BK252" s="206">
        <f t="shared" si="74"/>
        <v>0</v>
      </c>
      <c r="BL252" s="14" t="s">
        <v>214</v>
      </c>
      <c r="BM252" s="205" t="s">
        <v>489</v>
      </c>
    </row>
    <row r="253" spans="1:65" s="2" customFormat="1" ht="33" customHeight="1">
      <c r="A253" s="31"/>
      <c r="B253" s="32"/>
      <c r="C253" s="211" t="s">
        <v>490</v>
      </c>
      <c r="D253" s="211" t="s">
        <v>297</v>
      </c>
      <c r="E253" s="212" t="s">
        <v>491</v>
      </c>
      <c r="F253" s="213" t="s">
        <v>492</v>
      </c>
      <c r="G253" s="214" t="s">
        <v>150</v>
      </c>
      <c r="H253" s="215">
        <v>60.26</v>
      </c>
      <c r="I253" s="216"/>
      <c r="J253" s="217">
        <f t="shared" si="65"/>
        <v>0</v>
      </c>
      <c r="K253" s="218"/>
      <c r="L253" s="219"/>
      <c r="M253" s="220" t="s">
        <v>1</v>
      </c>
      <c r="N253" s="221" t="s">
        <v>39</v>
      </c>
      <c r="O253" s="68"/>
      <c r="P253" s="203">
        <f t="shared" si="66"/>
        <v>0</v>
      </c>
      <c r="Q253" s="203">
        <v>4.7999999999999996E-3</v>
      </c>
      <c r="R253" s="203">
        <f t="shared" si="67"/>
        <v>0.28924799999999995</v>
      </c>
      <c r="S253" s="203">
        <v>0</v>
      </c>
      <c r="T253" s="204">
        <f t="shared" si="68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05" t="s">
        <v>280</v>
      </c>
      <c r="AT253" s="205" t="s">
        <v>297</v>
      </c>
      <c r="AU253" s="205" t="s">
        <v>81</v>
      </c>
      <c r="AY253" s="14" t="s">
        <v>145</v>
      </c>
      <c r="BE253" s="206">
        <f t="shared" si="69"/>
        <v>0</v>
      </c>
      <c r="BF253" s="206">
        <f t="shared" si="70"/>
        <v>0</v>
      </c>
      <c r="BG253" s="206">
        <f t="shared" si="71"/>
        <v>0</v>
      </c>
      <c r="BH253" s="206">
        <f t="shared" si="72"/>
        <v>0</v>
      </c>
      <c r="BI253" s="206">
        <f t="shared" si="73"/>
        <v>0</v>
      </c>
      <c r="BJ253" s="14" t="s">
        <v>79</v>
      </c>
      <c r="BK253" s="206">
        <f t="shared" si="74"/>
        <v>0</v>
      </c>
      <c r="BL253" s="14" t="s">
        <v>214</v>
      </c>
      <c r="BM253" s="205" t="s">
        <v>493</v>
      </c>
    </row>
    <row r="254" spans="1:65" s="2" customFormat="1" ht="44.25" customHeight="1">
      <c r="A254" s="31"/>
      <c r="B254" s="32"/>
      <c r="C254" s="211" t="s">
        <v>494</v>
      </c>
      <c r="D254" s="211" t="s">
        <v>297</v>
      </c>
      <c r="E254" s="212" t="s">
        <v>495</v>
      </c>
      <c r="F254" s="213" t="s">
        <v>496</v>
      </c>
      <c r="G254" s="214" t="s">
        <v>150</v>
      </c>
      <c r="H254" s="215">
        <v>60.26</v>
      </c>
      <c r="I254" s="216"/>
      <c r="J254" s="217">
        <f t="shared" si="65"/>
        <v>0</v>
      </c>
      <c r="K254" s="218"/>
      <c r="L254" s="219"/>
      <c r="M254" s="220" t="s">
        <v>1</v>
      </c>
      <c r="N254" s="221" t="s">
        <v>39</v>
      </c>
      <c r="O254" s="68"/>
      <c r="P254" s="203">
        <f t="shared" si="66"/>
        <v>0</v>
      </c>
      <c r="Q254" s="203">
        <v>5.4000000000000003E-3</v>
      </c>
      <c r="R254" s="203">
        <f t="shared" si="67"/>
        <v>0.32540400000000003</v>
      </c>
      <c r="S254" s="203">
        <v>0</v>
      </c>
      <c r="T254" s="204">
        <f t="shared" si="68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05" t="s">
        <v>280</v>
      </c>
      <c r="AT254" s="205" t="s">
        <v>297</v>
      </c>
      <c r="AU254" s="205" t="s">
        <v>81</v>
      </c>
      <c r="AY254" s="14" t="s">
        <v>145</v>
      </c>
      <c r="BE254" s="206">
        <f t="shared" si="69"/>
        <v>0</v>
      </c>
      <c r="BF254" s="206">
        <f t="shared" si="70"/>
        <v>0</v>
      </c>
      <c r="BG254" s="206">
        <f t="shared" si="71"/>
        <v>0</v>
      </c>
      <c r="BH254" s="206">
        <f t="shared" si="72"/>
        <v>0</v>
      </c>
      <c r="BI254" s="206">
        <f t="shared" si="73"/>
        <v>0</v>
      </c>
      <c r="BJ254" s="14" t="s">
        <v>79</v>
      </c>
      <c r="BK254" s="206">
        <f t="shared" si="74"/>
        <v>0</v>
      </c>
      <c r="BL254" s="14" t="s">
        <v>214</v>
      </c>
      <c r="BM254" s="205" t="s">
        <v>497</v>
      </c>
    </row>
    <row r="255" spans="1:65" s="2" customFormat="1" ht="21.75" customHeight="1">
      <c r="A255" s="31"/>
      <c r="B255" s="32"/>
      <c r="C255" s="193" t="s">
        <v>498</v>
      </c>
      <c r="D255" s="193" t="s">
        <v>147</v>
      </c>
      <c r="E255" s="194" t="s">
        <v>499</v>
      </c>
      <c r="F255" s="195" t="s">
        <v>500</v>
      </c>
      <c r="G255" s="196" t="s">
        <v>181</v>
      </c>
      <c r="H255" s="197">
        <v>0.67300000000000004</v>
      </c>
      <c r="I255" s="198"/>
      <c r="J255" s="199">
        <f t="shared" si="65"/>
        <v>0</v>
      </c>
      <c r="K255" s="200"/>
      <c r="L255" s="36"/>
      <c r="M255" s="201" t="s">
        <v>1</v>
      </c>
      <c r="N255" s="202" t="s">
        <v>39</v>
      </c>
      <c r="O255" s="68"/>
      <c r="P255" s="203">
        <f t="shared" si="66"/>
        <v>0</v>
      </c>
      <c r="Q255" s="203">
        <v>0</v>
      </c>
      <c r="R255" s="203">
        <f t="shared" si="67"/>
        <v>0</v>
      </c>
      <c r="S255" s="203">
        <v>0</v>
      </c>
      <c r="T255" s="204">
        <f t="shared" si="68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05" t="s">
        <v>214</v>
      </c>
      <c r="AT255" s="205" t="s">
        <v>147</v>
      </c>
      <c r="AU255" s="205" t="s">
        <v>81</v>
      </c>
      <c r="AY255" s="14" t="s">
        <v>145</v>
      </c>
      <c r="BE255" s="206">
        <f t="shared" si="69"/>
        <v>0</v>
      </c>
      <c r="BF255" s="206">
        <f t="shared" si="70"/>
        <v>0</v>
      </c>
      <c r="BG255" s="206">
        <f t="shared" si="71"/>
        <v>0</v>
      </c>
      <c r="BH255" s="206">
        <f t="shared" si="72"/>
        <v>0</v>
      </c>
      <c r="BI255" s="206">
        <f t="shared" si="73"/>
        <v>0</v>
      </c>
      <c r="BJ255" s="14" t="s">
        <v>79</v>
      </c>
      <c r="BK255" s="206">
        <f t="shared" si="74"/>
        <v>0</v>
      </c>
      <c r="BL255" s="14" t="s">
        <v>214</v>
      </c>
      <c r="BM255" s="205" t="s">
        <v>501</v>
      </c>
    </row>
    <row r="256" spans="1:65" s="12" customFormat="1" ht="22.9" customHeight="1">
      <c r="B256" s="177"/>
      <c r="C256" s="178"/>
      <c r="D256" s="179" t="s">
        <v>73</v>
      </c>
      <c r="E256" s="191" t="s">
        <v>502</v>
      </c>
      <c r="F256" s="191" t="s">
        <v>503</v>
      </c>
      <c r="G256" s="178"/>
      <c r="H256" s="178"/>
      <c r="I256" s="181"/>
      <c r="J256" s="192">
        <f>BK256</f>
        <v>0</v>
      </c>
      <c r="K256" s="178"/>
      <c r="L256" s="183"/>
      <c r="M256" s="184"/>
      <c r="N256" s="185"/>
      <c r="O256" s="185"/>
      <c r="P256" s="186">
        <f>SUM(P257:P262)</f>
        <v>0</v>
      </c>
      <c r="Q256" s="185"/>
      <c r="R256" s="186">
        <f>SUM(R257:R262)</f>
        <v>0.78992699999999993</v>
      </c>
      <c r="S256" s="185"/>
      <c r="T256" s="187">
        <f>SUM(T257:T262)</f>
        <v>0</v>
      </c>
      <c r="AR256" s="188" t="s">
        <v>81</v>
      </c>
      <c r="AT256" s="189" t="s">
        <v>73</v>
      </c>
      <c r="AU256" s="189" t="s">
        <v>79</v>
      </c>
      <c r="AY256" s="188" t="s">
        <v>145</v>
      </c>
      <c r="BK256" s="190">
        <f>SUM(BK257:BK262)</f>
        <v>0</v>
      </c>
    </row>
    <row r="257" spans="1:65" s="2" customFormat="1" ht="21.75" customHeight="1">
      <c r="A257" s="31"/>
      <c r="B257" s="32"/>
      <c r="C257" s="193" t="s">
        <v>504</v>
      </c>
      <c r="D257" s="193" t="s">
        <v>147</v>
      </c>
      <c r="E257" s="194" t="s">
        <v>505</v>
      </c>
      <c r="F257" s="195" t="s">
        <v>506</v>
      </c>
      <c r="G257" s="196" t="s">
        <v>150</v>
      </c>
      <c r="H257" s="197">
        <v>39.11</v>
      </c>
      <c r="I257" s="198"/>
      <c r="J257" s="199">
        <f t="shared" ref="J257:J262" si="75">ROUND(I257*H257,2)</f>
        <v>0</v>
      </c>
      <c r="K257" s="200"/>
      <c r="L257" s="36"/>
      <c r="M257" s="201" t="s">
        <v>1</v>
      </c>
      <c r="N257" s="202" t="s">
        <v>39</v>
      </c>
      <c r="O257" s="68"/>
      <c r="P257" s="203">
        <f t="shared" ref="P257:P262" si="76">O257*H257</f>
        <v>0</v>
      </c>
      <c r="Q257" s="203">
        <v>0</v>
      </c>
      <c r="R257" s="203">
        <f t="shared" ref="R257:R262" si="77">Q257*H257</f>
        <v>0</v>
      </c>
      <c r="S257" s="203">
        <v>0</v>
      </c>
      <c r="T257" s="204">
        <f t="shared" ref="T257:T262" si="78"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05" t="s">
        <v>214</v>
      </c>
      <c r="AT257" s="205" t="s">
        <v>147</v>
      </c>
      <c r="AU257" s="205" t="s">
        <v>81</v>
      </c>
      <c r="AY257" s="14" t="s">
        <v>145</v>
      </c>
      <c r="BE257" s="206">
        <f t="shared" ref="BE257:BE262" si="79">IF(N257="základní",J257,0)</f>
        <v>0</v>
      </c>
      <c r="BF257" s="206">
        <f t="shared" ref="BF257:BF262" si="80">IF(N257="snížená",J257,0)</f>
        <v>0</v>
      </c>
      <c r="BG257" s="206">
        <f t="shared" ref="BG257:BG262" si="81">IF(N257="zákl. přenesená",J257,0)</f>
        <v>0</v>
      </c>
      <c r="BH257" s="206">
        <f t="shared" ref="BH257:BH262" si="82">IF(N257="sníž. přenesená",J257,0)</f>
        <v>0</v>
      </c>
      <c r="BI257" s="206">
        <f t="shared" ref="BI257:BI262" si="83">IF(N257="nulová",J257,0)</f>
        <v>0</v>
      </c>
      <c r="BJ257" s="14" t="s">
        <v>79</v>
      </c>
      <c r="BK257" s="206">
        <f t="shared" ref="BK257:BK262" si="84">ROUND(I257*H257,2)</f>
        <v>0</v>
      </c>
      <c r="BL257" s="14" t="s">
        <v>214</v>
      </c>
      <c r="BM257" s="205" t="s">
        <v>507</v>
      </c>
    </row>
    <row r="258" spans="1:65" s="2" customFormat="1" ht="21.75" customHeight="1">
      <c r="A258" s="31"/>
      <c r="B258" s="32"/>
      <c r="C258" s="211" t="s">
        <v>508</v>
      </c>
      <c r="D258" s="211" t="s">
        <v>297</v>
      </c>
      <c r="E258" s="212" t="s">
        <v>509</v>
      </c>
      <c r="F258" s="213" t="s">
        <v>510</v>
      </c>
      <c r="G258" s="214" t="s">
        <v>150</v>
      </c>
      <c r="H258" s="215">
        <v>39.892000000000003</v>
      </c>
      <c r="I258" s="216"/>
      <c r="J258" s="217">
        <f t="shared" si="75"/>
        <v>0</v>
      </c>
      <c r="K258" s="218"/>
      <c r="L258" s="219"/>
      <c r="M258" s="220" t="s">
        <v>1</v>
      </c>
      <c r="N258" s="221" t="s">
        <v>39</v>
      </c>
      <c r="O258" s="68"/>
      <c r="P258" s="203">
        <f t="shared" si="76"/>
        <v>0</v>
      </c>
      <c r="Q258" s="203">
        <v>1.8E-3</v>
      </c>
      <c r="R258" s="203">
        <f t="shared" si="77"/>
        <v>7.1805599999999997E-2</v>
      </c>
      <c r="S258" s="203">
        <v>0</v>
      </c>
      <c r="T258" s="204">
        <f t="shared" si="78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05" t="s">
        <v>280</v>
      </c>
      <c r="AT258" s="205" t="s">
        <v>297</v>
      </c>
      <c r="AU258" s="205" t="s">
        <v>81</v>
      </c>
      <c r="AY258" s="14" t="s">
        <v>145</v>
      </c>
      <c r="BE258" s="206">
        <f t="shared" si="79"/>
        <v>0</v>
      </c>
      <c r="BF258" s="206">
        <f t="shared" si="80"/>
        <v>0</v>
      </c>
      <c r="BG258" s="206">
        <f t="shared" si="81"/>
        <v>0</v>
      </c>
      <c r="BH258" s="206">
        <f t="shared" si="82"/>
        <v>0</v>
      </c>
      <c r="BI258" s="206">
        <f t="shared" si="83"/>
        <v>0</v>
      </c>
      <c r="BJ258" s="14" t="s">
        <v>79</v>
      </c>
      <c r="BK258" s="206">
        <f t="shared" si="84"/>
        <v>0</v>
      </c>
      <c r="BL258" s="14" t="s">
        <v>214</v>
      </c>
      <c r="BM258" s="205" t="s">
        <v>511</v>
      </c>
    </row>
    <row r="259" spans="1:65" s="2" customFormat="1" ht="21.75" customHeight="1">
      <c r="A259" s="31"/>
      <c r="B259" s="32"/>
      <c r="C259" s="193" t="s">
        <v>512</v>
      </c>
      <c r="D259" s="193" t="s">
        <v>147</v>
      </c>
      <c r="E259" s="194" t="s">
        <v>513</v>
      </c>
      <c r="F259" s="195" t="s">
        <v>514</v>
      </c>
      <c r="G259" s="196" t="s">
        <v>150</v>
      </c>
      <c r="H259" s="197">
        <v>255.40299999999999</v>
      </c>
      <c r="I259" s="198"/>
      <c r="J259" s="199">
        <f t="shared" si="75"/>
        <v>0</v>
      </c>
      <c r="K259" s="200"/>
      <c r="L259" s="36"/>
      <c r="M259" s="201" t="s">
        <v>1</v>
      </c>
      <c r="N259" s="202" t="s">
        <v>39</v>
      </c>
      <c r="O259" s="68"/>
      <c r="P259" s="203">
        <f t="shared" si="76"/>
        <v>0</v>
      </c>
      <c r="Q259" s="203">
        <v>2.9999999999999997E-4</v>
      </c>
      <c r="R259" s="203">
        <f t="shared" si="77"/>
        <v>7.6620899999999992E-2</v>
      </c>
      <c r="S259" s="203">
        <v>0</v>
      </c>
      <c r="T259" s="204">
        <f t="shared" si="78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05" t="s">
        <v>214</v>
      </c>
      <c r="AT259" s="205" t="s">
        <v>147</v>
      </c>
      <c r="AU259" s="205" t="s">
        <v>81</v>
      </c>
      <c r="AY259" s="14" t="s">
        <v>145</v>
      </c>
      <c r="BE259" s="206">
        <f t="shared" si="79"/>
        <v>0</v>
      </c>
      <c r="BF259" s="206">
        <f t="shared" si="80"/>
        <v>0</v>
      </c>
      <c r="BG259" s="206">
        <f t="shared" si="81"/>
        <v>0</v>
      </c>
      <c r="BH259" s="206">
        <f t="shared" si="82"/>
        <v>0</v>
      </c>
      <c r="BI259" s="206">
        <f t="shared" si="83"/>
        <v>0</v>
      </c>
      <c r="BJ259" s="14" t="s">
        <v>79</v>
      </c>
      <c r="BK259" s="206">
        <f t="shared" si="84"/>
        <v>0</v>
      </c>
      <c r="BL259" s="14" t="s">
        <v>214</v>
      </c>
      <c r="BM259" s="205" t="s">
        <v>515</v>
      </c>
    </row>
    <row r="260" spans="1:65" s="2" customFormat="1" ht="33" customHeight="1">
      <c r="A260" s="31"/>
      <c r="B260" s="32"/>
      <c r="C260" s="211" t="s">
        <v>516</v>
      </c>
      <c r="D260" s="211" t="s">
        <v>297</v>
      </c>
      <c r="E260" s="212" t="s">
        <v>517</v>
      </c>
      <c r="F260" s="213" t="s">
        <v>518</v>
      </c>
      <c r="G260" s="214" t="s">
        <v>150</v>
      </c>
      <c r="H260" s="215">
        <v>220.619</v>
      </c>
      <c r="I260" s="216"/>
      <c r="J260" s="217">
        <f t="shared" si="75"/>
        <v>0</v>
      </c>
      <c r="K260" s="218"/>
      <c r="L260" s="219"/>
      <c r="M260" s="220" t="s">
        <v>1</v>
      </c>
      <c r="N260" s="221" t="s">
        <v>39</v>
      </c>
      <c r="O260" s="68"/>
      <c r="P260" s="203">
        <f t="shared" si="76"/>
        <v>0</v>
      </c>
      <c r="Q260" s="203">
        <v>2.5000000000000001E-3</v>
      </c>
      <c r="R260" s="203">
        <f t="shared" si="77"/>
        <v>0.55154749999999997</v>
      </c>
      <c r="S260" s="203">
        <v>0</v>
      </c>
      <c r="T260" s="204">
        <f t="shared" si="78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05" t="s">
        <v>280</v>
      </c>
      <c r="AT260" s="205" t="s">
        <v>297</v>
      </c>
      <c r="AU260" s="205" t="s">
        <v>81</v>
      </c>
      <c r="AY260" s="14" t="s">
        <v>145</v>
      </c>
      <c r="BE260" s="206">
        <f t="shared" si="79"/>
        <v>0</v>
      </c>
      <c r="BF260" s="206">
        <f t="shared" si="80"/>
        <v>0</v>
      </c>
      <c r="BG260" s="206">
        <f t="shared" si="81"/>
        <v>0</v>
      </c>
      <c r="BH260" s="206">
        <f t="shared" si="82"/>
        <v>0</v>
      </c>
      <c r="BI260" s="206">
        <f t="shared" si="83"/>
        <v>0</v>
      </c>
      <c r="BJ260" s="14" t="s">
        <v>79</v>
      </c>
      <c r="BK260" s="206">
        <f t="shared" si="84"/>
        <v>0</v>
      </c>
      <c r="BL260" s="14" t="s">
        <v>214</v>
      </c>
      <c r="BM260" s="205" t="s">
        <v>519</v>
      </c>
    </row>
    <row r="261" spans="1:65" s="2" customFormat="1" ht="21.75" customHeight="1">
      <c r="A261" s="31"/>
      <c r="B261" s="32"/>
      <c r="C261" s="211" t="s">
        <v>520</v>
      </c>
      <c r="D261" s="211" t="s">
        <v>297</v>
      </c>
      <c r="E261" s="212" t="s">
        <v>521</v>
      </c>
      <c r="F261" s="213" t="s">
        <v>522</v>
      </c>
      <c r="G261" s="214" t="s">
        <v>150</v>
      </c>
      <c r="H261" s="215">
        <v>39.11</v>
      </c>
      <c r="I261" s="216"/>
      <c r="J261" s="217">
        <f t="shared" si="75"/>
        <v>0</v>
      </c>
      <c r="K261" s="218"/>
      <c r="L261" s="219"/>
      <c r="M261" s="220" t="s">
        <v>1</v>
      </c>
      <c r="N261" s="221" t="s">
        <v>39</v>
      </c>
      <c r="O261" s="68"/>
      <c r="P261" s="203">
        <f t="shared" si="76"/>
        <v>0</v>
      </c>
      <c r="Q261" s="203">
        <v>2.3E-3</v>
      </c>
      <c r="R261" s="203">
        <f t="shared" si="77"/>
        <v>8.9952999999999991E-2</v>
      </c>
      <c r="S261" s="203">
        <v>0</v>
      </c>
      <c r="T261" s="204">
        <f t="shared" si="78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05" t="s">
        <v>280</v>
      </c>
      <c r="AT261" s="205" t="s">
        <v>297</v>
      </c>
      <c r="AU261" s="205" t="s">
        <v>81</v>
      </c>
      <c r="AY261" s="14" t="s">
        <v>145</v>
      </c>
      <c r="BE261" s="206">
        <f t="shared" si="79"/>
        <v>0</v>
      </c>
      <c r="BF261" s="206">
        <f t="shared" si="80"/>
        <v>0</v>
      </c>
      <c r="BG261" s="206">
        <f t="shared" si="81"/>
        <v>0</v>
      </c>
      <c r="BH261" s="206">
        <f t="shared" si="82"/>
        <v>0</v>
      </c>
      <c r="BI261" s="206">
        <f t="shared" si="83"/>
        <v>0</v>
      </c>
      <c r="BJ261" s="14" t="s">
        <v>79</v>
      </c>
      <c r="BK261" s="206">
        <f t="shared" si="84"/>
        <v>0</v>
      </c>
      <c r="BL261" s="14" t="s">
        <v>214</v>
      </c>
      <c r="BM261" s="205" t="s">
        <v>523</v>
      </c>
    </row>
    <row r="262" spans="1:65" s="2" customFormat="1" ht="21.75" customHeight="1">
      <c r="A262" s="31"/>
      <c r="B262" s="32"/>
      <c r="C262" s="193" t="s">
        <v>524</v>
      </c>
      <c r="D262" s="193" t="s">
        <v>147</v>
      </c>
      <c r="E262" s="194" t="s">
        <v>525</v>
      </c>
      <c r="F262" s="195" t="s">
        <v>526</v>
      </c>
      <c r="G262" s="196" t="s">
        <v>181</v>
      </c>
      <c r="H262" s="197">
        <v>0.79</v>
      </c>
      <c r="I262" s="198"/>
      <c r="J262" s="199">
        <f t="shared" si="75"/>
        <v>0</v>
      </c>
      <c r="K262" s="200"/>
      <c r="L262" s="36"/>
      <c r="M262" s="201" t="s">
        <v>1</v>
      </c>
      <c r="N262" s="202" t="s">
        <v>39</v>
      </c>
      <c r="O262" s="68"/>
      <c r="P262" s="203">
        <f t="shared" si="76"/>
        <v>0</v>
      </c>
      <c r="Q262" s="203">
        <v>0</v>
      </c>
      <c r="R262" s="203">
        <f t="shared" si="77"/>
        <v>0</v>
      </c>
      <c r="S262" s="203">
        <v>0</v>
      </c>
      <c r="T262" s="204">
        <f t="shared" si="78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05" t="s">
        <v>214</v>
      </c>
      <c r="AT262" s="205" t="s">
        <v>147</v>
      </c>
      <c r="AU262" s="205" t="s">
        <v>81</v>
      </c>
      <c r="AY262" s="14" t="s">
        <v>145</v>
      </c>
      <c r="BE262" s="206">
        <f t="shared" si="79"/>
        <v>0</v>
      </c>
      <c r="BF262" s="206">
        <f t="shared" si="80"/>
        <v>0</v>
      </c>
      <c r="BG262" s="206">
        <f t="shared" si="81"/>
        <v>0</v>
      </c>
      <c r="BH262" s="206">
        <f t="shared" si="82"/>
        <v>0</v>
      </c>
      <c r="BI262" s="206">
        <f t="shared" si="83"/>
        <v>0</v>
      </c>
      <c r="BJ262" s="14" t="s">
        <v>79</v>
      </c>
      <c r="BK262" s="206">
        <f t="shared" si="84"/>
        <v>0</v>
      </c>
      <c r="BL262" s="14" t="s">
        <v>214</v>
      </c>
      <c r="BM262" s="205" t="s">
        <v>527</v>
      </c>
    </row>
    <row r="263" spans="1:65" s="12" customFormat="1" ht="22.9" customHeight="1">
      <c r="B263" s="177"/>
      <c r="C263" s="178"/>
      <c r="D263" s="179" t="s">
        <v>73</v>
      </c>
      <c r="E263" s="191" t="s">
        <v>528</v>
      </c>
      <c r="F263" s="191" t="s">
        <v>529</v>
      </c>
      <c r="G263" s="178"/>
      <c r="H263" s="178"/>
      <c r="I263" s="181"/>
      <c r="J263" s="192">
        <f>BK263</f>
        <v>0</v>
      </c>
      <c r="K263" s="178"/>
      <c r="L263" s="183"/>
      <c r="M263" s="184"/>
      <c r="N263" s="185"/>
      <c r="O263" s="185"/>
      <c r="P263" s="186">
        <f>SUM(P264:P272)</f>
        <v>0</v>
      </c>
      <c r="Q263" s="185"/>
      <c r="R263" s="186">
        <f>SUM(R264:R272)</f>
        <v>8.8595200000000013E-2</v>
      </c>
      <c r="S263" s="185"/>
      <c r="T263" s="187">
        <f>SUM(T264:T272)</f>
        <v>0</v>
      </c>
      <c r="AR263" s="188" t="s">
        <v>81</v>
      </c>
      <c r="AT263" s="189" t="s">
        <v>73</v>
      </c>
      <c r="AU263" s="189" t="s">
        <v>79</v>
      </c>
      <c r="AY263" s="188" t="s">
        <v>145</v>
      </c>
      <c r="BK263" s="190">
        <f>SUM(BK264:BK272)</f>
        <v>0</v>
      </c>
    </row>
    <row r="264" spans="1:65" s="2" customFormat="1" ht="21.75" customHeight="1">
      <c r="A264" s="31"/>
      <c r="B264" s="32"/>
      <c r="C264" s="193" t="s">
        <v>530</v>
      </c>
      <c r="D264" s="193" t="s">
        <v>147</v>
      </c>
      <c r="E264" s="194" t="s">
        <v>531</v>
      </c>
      <c r="F264" s="195" t="s">
        <v>532</v>
      </c>
      <c r="G264" s="196" t="s">
        <v>212</v>
      </c>
      <c r="H264" s="197">
        <v>2.0099999999999998</v>
      </c>
      <c r="I264" s="198"/>
      <c r="J264" s="199">
        <f t="shared" ref="J264:J272" si="85">ROUND(I264*H264,2)</f>
        <v>0</v>
      </c>
      <c r="K264" s="200"/>
      <c r="L264" s="36"/>
      <c r="M264" s="201" t="s">
        <v>1</v>
      </c>
      <c r="N264" s="202" t="s">
        <v>39</v>
      </c>
      <c r="O264" s="68"/>
      <c r="P264" s="203">
        <f t="shared" ref="P264:P272" si="86">O264*H264</f>
        <v>0</v>
      </c>
      <c r="Q264" s="203">
        <v>1.42E-3</v>
      </c>
      <c r="R264" s="203">
        <f t="shared" ref="R264:R272" si="87">Q264*H264</f>
        <v>2.8541999999999999E-3</v>
      </c>
      <c r="S264" s="203">
        <v>0</v>
      </c>
      <c r="T264" s="204">
        <f t="shared" ref="T264:T272" si="88"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05" t="s">
        <v>214</v>
      </c>
      <c r="AT264" s="205" t="s">
        <v>147</v>
      </c>
      <c r="AU264" s="205" t="s">
        <v>81</v>
      </c>
      <c r="AY264" s="14" t="s">
        <v>145</v>
      </c>
      <c r="BE264" s="206">
        <f t="shared" ref="BE264:BE272" si="89">IF(N264="základní",J264,0)</f>
        <v>0</v>
      </c>
      <c r="BF264" s="206">
        <f t="shared" ref="BF264:BF272" si="90">IF(N264="snížená",J264,0)</f>
        <v>0</v>
      </c>
      <c r="BG264" s="206">
        <f t="shared" ref="BG264:BG272" si="91">IF(N264="zákl. přenesená",J264,0)</f>
        <v>0</v>
      </c>
      <c r="BH264" s="206">
        <f t="shared" ref="BH264:BH272" si="92">IF(N264="sníž. přenesená",J264,0)</f>
        <v>0</v>
      </c>
      <c r="BI264" s="206">
        <f t="shared" ref="BI264:BI272" si="93">IF(N264="nulová",J264,0)</f>
        <v>0</v>
      </c>
      <c r="BJ264" s="14" t="s">
        <v>79</v>
      </c>
      <c r="BK264" s="206">
        <f t="shared" ref="BK264:BK272" si="94">ROUND(I264*H264,2)</f>
        <v>0</v>
      </c>
      <c r="BL264" s="14" t="s">
        <v>214</v>
      </c>
      <c r="BM264" s="205" t="s">
        <v>533</v>
      </c>
    </row>
    <row r="265" spans="1:65" s="2" customFormat="1" ht="21.75" customHeight="1">
      <c r="A265" s="31"/>
      <c r="B265" s="32"/>
      <c r="C265" s="193" t="s">
        <v>534</v>
      </c>
      <c r="D265" s="193" t="s">
        <v>147</v>
      </c>
      <c r="E265" s="194" t="s">
        <v>535</v>
      </c>
      <c r="F265" s="195" t="s">
        <v>536</v>
      </c>
      <c r="G265" s="196" t="s">
        <v>212</v>
      </c>
      <c r="H265" s="197">
        <v>9.18</v>
      </c>
      <c r="I265" s="198"/>
      <c r="J265" s="199">
        <f t="shared" si="85"/>
        <v>0</v>
      </c>
      <c r="K265" s="200"/>
      <c r="L265" s="36"/>
      <c r="M265" s="201" t="s">
        <v>1</v>
      </c>
      <c r="N265" s="202" t="s">
        <v>39</v>
      </c>
      <c r="O265" s="68"/>
      <c r="P265" s="203">
        <f t="shared" si="86"/>
        <v>0</v>
      </c>
      <c r="Q265" s="203">
        <v>7.4400000000000004E-3</v>
      </c>
      <c r="R265" s="203">
        <f t="shared" si="87"/>
        <v>6.8299200000000004E-2</v>
      </c>
      <c r="S265" s="203">
        <v>0</v>
      </c>
      <c r="T265" s="204">
        <f t="shared" si="88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05" t="s">
        <v>214</v>
      </c>
      <c r="AT265" s="205" t="s">
        <v>147</v>
      </c>
      <c r="AU265" s="205" t="s">
        <v>81</v>
      </c>
      <c r="AY265" s="14" t="s">
        <v>145</v>
      </c>
      <c r="BE265" s="206">
        <f t="shared" si="89"/>
        <v>0</v>
      </c>
      <c r="BF265" s="206">
        <f t="shared" si="90"/>
        <v>0</v>
      </c>
      <c r="BG265" s="206">
        <f t="shared" si="91"/>
        <v>0</v>
      </c>
      <c r="BH265" s="206">
        <f t="shared" si="92"/>
        <v>0</v>
      </c>
      <c r="BI265" s="206">
        <f t="shared" si="93"/>
        <v>0</v>
      </c>
      <c r="BJ265" s="14" t="s">
        <v>79</v>
      </c>
      <c r="BK265" s="206">
        <f t="shared" si="94"/>
        <v>0</v>
      </c>
      <c r="BL265" s="14" t="s">
        <v>214</v>
      </c>
      <c r="BM265" s="205" t="s">
        <v>537</v>
      </c>
    </row>
    <row r="266" spans="1:65" s="2" customFormat="1" ht="16.5" customHeight="1">
      <c r="A266" s="31"/>
      <c r="B266" s="32"/>
      <c r="C266" s="193" t="s">
        <v>538</v>
      </c>
      <c r="D266" s="193" t="s">
        <v>147</v>
      </c>
      <c r="E266" s="194" t="s">
        <v>539</v>
      </c>
      <c r="F266" s="195" t="s">
        <v>540</v>
      </c>
      <c r="G266" s="196" t="s">
        <v>212</v>
      </c>
      <c r="H266" s="197">
        <v>5.68</v>
      </c>
      <c r="I266" s="198"/>
      <c r="J266" s="199">
        <f t="shared" si="85"/>
        <v>0</v>
      </c>
      <c r="K266" s="200"/>
      <c r="L266" s="36"/>
      <c r="M266" s="201" t="s">
        <v>1</v>
      </c>
      <c r="N266" s="202" t="s">
        <v>39</v>
      </c>
      <c r="O266" s="68"/>
      <c r="P266" s="203">
        <f t="shared" si="86"/>
        <v>0</v>
      </c>
      <c r="Q266" s="203">
        <v>2.0100000000000001E-3</v>
      </c>
      <c r="R266" s="203">
        <f t="shared" si="87"/>
        <v>1.14168E-2</v>
      </c>
      <c r="S266" s="203">
        <v>0</v>
      </c>
      <c r="T266" s="204">
        <f t="shared" si="88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205" t="s">
        <v>214</v>
      </c>
      <c r="AT266" s="205" t="s">
        <v>147</v>
      </c>
      <c r="AU266" s="205" t="s">
        <v>81</v>
      </c>
      <c r="AY266" s="14" t="s">
        <v>145</v>
      </c>
      <c r="BE266" s="206">
        <f t="shared" si="89"/>
        <v>0</v>
      </c>
      <c r="BF266" s="206">
        <f t="shared" si="90"/>
        <v>0</v>
      </c>
      <c r="BG266" s="206">
        <f t="shared" si="91"/>
        <v>0</v>
      </c>
      <c r="BH266" s="206">
        <f t="shared" si="92"/>
        <v>0</v>
      </c>
      <c r="BI266" s="206">
        <f t="shared" si="93"/>
        <v>0</v>
      </c>
      <c r="BJ266" s="14" t="s">
        <v>79</v>
      </c>
      <c r="BK266" s="206">
        <f t="shared" si="94"/>
        <v>0</v>
      </c>
      <c r="BL266" s="14" t="s">
        <v>214</v>
      </c>
      <c r="BM266" s="205" t="s">
        <v>541</v>
      </c>
    </row>
    <row r="267" spans="1:65" s="2" customFormat="1" ht="16.5" customHeight="1">
      <c r="A267" s="31"/>
      <c r="B267" s="32"/>
      <c r="C267" s="193" t="s">
        <v>542</v>
      </c>
      <c r="D267" s="193" t="s">
        <v>147</v>
      </c>
      <c r="E267" s="194" t="s">
        <v>543</v>
      </c>
      <c r="F267" s="195" t="s">
        <v>544</v>
      </c>
      <c r="G267" s="196" t="s">
        <v>212</v>
      </c>
      <c r="H267" s="197">
        <v>10.5</v>
      </c>
      <c r="I267" s="198"/>
      <c r="J267" s="199">
        <f t="shared" si="85"/>
        <v>0</v>
      </c>
      <c r="K267" s="200"/>
      <c r="L267" s="36"/>
      <c r="M267" s="201" t="s">
        <v>1</v>
      </c>
      <c r="N267" s="202" t="s">
        <v>39</v>
      </c>
      <c r="O267" s="68"/>
      <c r="P267" s="203">
        <f t="shared" si="86"/>
        <v>0</v>
      </c>
      <c r="Q267" s="203">
        <v>4.0999999999999999E-4</v>
      </c>
      <c r="R267" s="203">
        <f t="shared" si="87"/>
        <v>4.3049999999999998E-3</v>
      </c>
      <c r="S267" s="203">
        <v>0</v>
      </c>
      <c r="T267" s="204">
        <f t="shared" si="88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05" t="s">
        <v>214</v>
      </c>
      <c r="AT267" s="205" t="s">
        <v>147</v>
      </c>
      <c r="AU267" s="205" t="s">
        <v>81</v>
      </c>
      <c r="AY267" s="14" t="s">
        <v>145</v>
      </c>
      <c r="BE267" s="206">
        <f t="shared" si="89"/>
        <v>0</v>
      </c>
      <c r="BF267" s="206">
        <f t="shared" si="90"/>
        <v>0</v>
      </c>
      <c r="BG267" s="206">
        <f t="shared" si="91"/>
        <v>0</v>
      </c>
      <c r="BH267" s="206">
        <f t="shared" si="92"/>
        <v>0</v>
      </c>
      <c r="BI267" s="206">
        <f t="shared" si="93"/>
        <v>0</v>
      </c>
      <c r="BJ267" s="14" t="s">
        <v>79</v>
      </c>
      <c r="BK267" s="206">
        <f t="shared" si="94"/>
        <v>0</v>
      </c>
      <c r="BL267" s="14" t="s">
        <v>214</v>
      </c>
      <c r="BM267" s="205" t="s">
        <v>545</v>
      </c>
    </row>
    <row r="268" spans="1:65" s="2" customFormat="1" ht="16.5" customHeight="1">
      <c r="A268" s="31"/>
      <c r="B268" s="32"/>
      <c r="C268" s="193" t="s">
        <v>546</v>
      </c>
      <c r="D268" s="193" t="s">
        <v>147</v>
      </c>
      <c r="E268" s="194" t="s">
        <v>547</v>
      </c>
      <c r="F268" s="195" t="s">
        <v>548</v>
      </c>
      <c r="G268" s="196" t="s">
        <v>212</v>
      </c>
      <c r="H268" s="197">
        <v>1.5</v>
      </c>
      <c r="I268" s="198"/>
      <c r="J268" s="199">
        <f t="shared" si="85"/>
        <v>0</v>
      </c>
      <c r="K268" s="200"/>
      <c r="L268" s="36"/>
      <c r="M268" s="201" t="s">
        <v>1</v>
      </c>
      <c r="N268" s="202" t="s">
        <v>39</v>
      </c>
      <c r="O268" s="68"/>
      <c r="P268" s="203">
        <f t="shared" si="86"/>
        <v>0</v>
      </c>
      <c r="Q268" s="203">
        <v>4.8000000000000001E-4</v>
      </c>
      <c r="R268" s="203">
        <f t="shared" si="87"/>
        <v>7.2000000000000005E-4</v>
      </c>
      <c r="S268" s="203">
        <v>0</v>
      </c>
      <c r="T268" s="204">
        <f t="shared" si="88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05" t="s">
        <v>214</v>
      </c>
      <c r="AT268" s="205" t="s">
        <v>147</v>
      </c>
      <c r="AU268" s="205" t="s">
        <v>81</v>
      </c>
      <c r="AY268" s="14" t="s">
        <v>145</v>
      </c>
      <c r="BE268" s="206">
        <f t="shared" si="89"/>
        <v>0</v>
      </c>
      <c r="BF268" s="206">
        <f t="shared" si="90"/>
        <v>0</v>
      </c>
      <c r="BG268" s="206">
        <f t="shared" si="91"/>
        <v>0</v>
      </c>
      <c r="BH268" s="206">
        <f t="shared" si="92"/>
        <v>0</v>
      </c>
      <c r="BI268" s="206">
        <f t="shared" si="93"/>
        <v>0</v>
      </c>
      <c r="BJ268" s="14" t="s">
        <v>79</v>
      </c>
      <c r="BK268" s="206">
        <f t="shared" si="94"/>
        <v>0</v>
      </c>
      <c r="BL268" s="14" t="s">
        <v>214</v>
      </c>
      <c r="BM268" s="205" t="s">
        <v>549</v>
      </c>
    </row>
    <row r="269" spans="1:65" s="2" customFormat="1" ht="16.5" customHeight="1">
      <c r="A269" s="31"/>
      <c r="B269" s="32"/>
      <c r="C269" s="193" t="s">
        <v>550</v>
      </c>
      <c r="D269" s="193" t="s">
        <v>147</v>
      </c>
      <c r="E269" s="194" t="s">
        <v>551</v>
      </c>
      <c r="F269" s="195" t="s">
        <v>552</v>
      </c>
      <c r="G269" s="196" t="s">
        <v>212</v>
      </c>
      <c r="H269" s="197">
        <v>1</v>
      </c>
      <c r="I269" s="198"/>
      <c r="J269" s="199">
        <f t="shared" si="85"/>
        <v>0</v>
      </c>
      <c r="K269" s="200"/>
      <c r="L269" s="36"/>
      <c r="M269" s="201" t="s">
        <v>1</v>
      </c>
      <c r="N269" s="202" t="s">
        <v>39</v>
      </c>
      <c r="O269" s="68"/>
      <c r="P269" s="203">
        <f t="shared" si="86"/>
        <v>0</v>
      </c>
      <c r="Q269" s="203">
        <v>7.1000000000000002E-4</v>
      </c>
      <c r="R269" s="203">
        <f t="shared" si="87"/>
        <v>7.1000000000000002E-4</v>
      </c>
      <c r="S269" s="203">
        <v>0</v>
      </c>
      <c r="T269" s="204">
        <f t="shared" si="88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05" t="s">
        <v>214</v>
      </c>
      <c r="AT269" s="205" t="s">
        <v>147</v>
      </c>
      <c r="AU269" s="205" t="s">
        <v>81</v>
      </c>
      <c r="AY269" s="14" t="s">
        <v>145</v>
      </c>
      <c r="BE269" s="206">
        <f t="shared" si="89"/>
        <v>0</v>
      </c>
      <c r="BF269" s="206">
        <f t="shared" si="90"/>
        <v>0</v>
      </c>
      <c r="BG269" s="206">
        <f t="shared" si="91"/>
        <v>0</v>
      </c>
      <c r="BH269" s="206">
        <f t="shared" si="92"/>
        <v>0</v>
      </c>
      <c r="BI269" s="206">
        <f t="shared" si="93"/>
        <v>0</v>
      </c>
      <c r="BJ269" s="14" t="s">
        <v>79</v>
      </c>
      <c r="BK269" s="206">
        <f t="shared" si="94"/>
        <v>0</v>
      </c>
      <c r="BL269" s="14" t="s">
        <v>214</v>
      </c>
      <c r="BM269" s="205" t="s">
        <v>553</v>
      </c>
    </row>
    <row r="270" spans="1:65" s="2" customFormat="1" ht="16.5" customHeight="1">
      <c r="A270" s="31"/>
      <c r="B270" s="32"/>
      <c r="C270" s="193" t="s">
        <v>554</v>
      </c>
      <c r="D270" s="193" t="s">
        <v>147</v>
      </c>
      <c r="E270" s="194" t="s">
        <v>555</v>
      </c>
      <c r="F270" s="195" t="s">
        <v>556</v>
      </c>
      <c r="G270" s="196" t="s">
        <v>208</v>
      </c>
      <c r="H270" s="197">
        <v>1</v>
      </c>
      <c r="I270" s="198"/>
      <c r="J270" s="199">
        <f t="shared" si="85"/>
        <v>0</v>
      </c>
      <c r="K270" s="200"/>
      <c r="L270" s="36"/>
      <c r="M270" s="201" t="s">
        <v>1</v>
      </c>
      <c r="N270" s="202" t="s">
        <v>39</v>
      </c>
      <c r="O270" s="68"/>
      <c r="P270" s="203">
        <f t="shared" si="86"/>
        <v>0</v>
      </c>
      <c r="Q270" s="203">
        <v>2.9E-4</v>
      </c>
      <c r="R270" s="203">
        <f t="shared" si="87"/>
        <v>2.9E-4</v>
      </c>
      <c r="S270" s="203">
        <v>0</v>
      </c>
      <c r="T270" s="204">
        <f t="shared" si="88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05" t="s">
        <v>214</v>
      </c>
      <c r="AT270" s="205" t="s">
        <v>147</v>
      </c>
      <c r="AU270" s="205" t="s">
        <v>81</v>
      </c>
      <c r="AY270" s="14" t="s">
        <v>145</v>
      </c>
      <c r="BE270" s="206">
        <f t="shared" si="89"/>
        <v>0</v>
      </c>
      <c r="BF270" s="206">
        <f t="shared" si="90"/>
        <v>0</v>
      </c>
      <c r="BG270" s="206">
        <f t="shared" si="91"/>
        <v>0</v>
      </c>
      <c r="BH270" s="206">
        <f t="shared" si="92"/>
        <v>0</v>
      </c>
      <c r="BI270" s="206">
        <f t="shared" si="93"/>
        <v>0</v>
      </c>
      <c r="BJ270" s="14" t="s">
        <v>79</v>
      </c>
      <c r="BK270" s="206">
        <f t="shared" si="94"/>
        <v>0</v>
      </c>
      <c r="BL270" s="14" t="s">
        <v>214</v>
      </c>
      <c r="BM270" s="205" t="s">
        <v>557</v>
      </c>
    </row>
    <row r="271" spans="1:65" s="2" customFormat="1" ht="21.75" customHeight="1">
      <c r="A271" s="31"/>
      <c r="B271" s="32"/>
      <c r="C271" s="193" t="s">
        <v>558</v>
      </c>
      <c r="D271" s="193" t="s">
        <v>147</v>
      </c>
      <c r="E271" s="194" t="s">
        <v>559</v>
      </c>
      <c r="F271" s="195" t="s">
        <v>560</v>
      </c>
      <c r="G271" s="196" t="s">
        <v>212</v>
      </c>
      <c r="H271" s="197">
        <v>29.87</v>
      </c>
      <c r="I271" s="198"/>
      <c r="J271" s="199">
        <f t="shared" si="85"/>
        <v>0</v>
      </c>
      <c r="K271" s="200"/>
      <c r="L271" s="36"/>
      <c r="M271" s="201" t="s">
        <v>1</v>
      </c>
      <c r="N271" s="202" t="s">
        <v>39</v>
      </c>
      <c r="O271" s="68"/>
      <c r="P271" s="203">
        <f t="shared" si="86"/>
        <v>0</v>
      </c>
      <c r="Q271" s="203">
        <v>0</v>
      </c>
      <c r="R271" s="203">
        <f t="shared" si="87"/>
        <v>0</v>
      </c>
      <c r="S271" s="203">
        <v>0</v>
      </c>
      <c r="T271" s="204">
        <f t="shared" si="88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05" t="s">
        <v>214</v>
      </c>
      <c r="AT271" s="205" t="s">
        <v>147</v>
      </c>
      <c r="AU271" s="205" t="s">
        <v>81</v>
      </c>
      <c r="AY271" s="14" t="s">
        <v>145</v>
      </c>
      <c r="BE271" s="206">
        <f t="shared" si="89"/>
        <v>0</v>
      </c>
      <c r="BF271" s="206">
        <f t="shared" si="90"/>
        <v>0</v>
      </c>
      <c r="BG271" s="206">
        <f t="shared" si="91"/>
        <v>0</v>
      </c>
      <c r="BH271" s="206">
        <f t="shared" si="92"/>
        <v>0</v>
      </c>
      <c r="BI271" s="206">
        <f t="shared" si="93"/>
        <v>0</v>
      </c>
      <c r="BJ271" s="14" t="s">
        <v>79</v>
      </c>
      <c r="BK271" s="206">
        <f t="shared" si="94"/>
        <v>0</v>
      </c>
      <c r="BL271" s="14" t="s">
        <v>214</v>
      </c>
      <c r="BM271" s="205" t="s">
        <v>561</v>
      </c>
    </row>
    <row r="272" spans="1:65" s="2" customFormat="1" ht="21.75" customHeight="1">
      <c r="A272" s="31"/>
      <c r="B272" s="32"/>
      <c r="C272" s="193" t="s">
        <v>562</v>
      </c>
      <c r="D272" s="193" t="s">
        <v>147</v>
      </c>
      <c r="E272" s="194" t="s">
        <v>563</v>
      </c>
      <c r="F272" s="195" t="s">
        <v>564</v>
      </c>
      <c r="G272" s="196" t="s">
        <v>181</v>
      </c>
      <c r="H272" s="197">
        <v>8.8999999999999996E-2</v>
      </c>
      <c r="I272" s="198"/>
      <c r="J272" s="199">
        <f t="shared" si="85"/>
        <v>0</v>
      </c>
      <c r="K272" s="200"/>
      <c r="L272" s="36"/>
      <c r="M272" s="201" t="s">
        <v>1</v>
      </c>
      <c r="N272" s="202" t="s">
        <v>39</v>
      </c>
      <c r="O272" s="68"/>
      <c r="P272" s="203">
        <f t="shared" si="86"/>
        <v>0</v>
      </c>
      <c r="Q272" s="203">
        <v>0</v>
      </c>
      <c r="R272" s="203">
        <f t="shared" si="87"/>
        <v>0</v>
      </c>
      <c r="S272" s="203">
        <v>0</v>
      </c>
      <c r="T272" s="204">
        <f t="shared" si="88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05" t="s">
        <v>214</v>
      </c>
      <c r="AT272" s="205" t="s">
        <v>147</v>
      </c>
      <c r="AU272" s="205" t="s">
        <v>81</v>
      </c>
      <c r="AY272" s="14" t="s">
        <v>145</v>
      </c>
      <c r="BE272" s="206">
        <f t="shared" si="89"/>
        <v>0</v>
      </c>
      <c r="BF272" s="206">
        <f t="shared" si="90"/>
        <v>0</v>
      </c>
      <c r="BG272" s="206">
        <f t="shared" si="91"/>
        <v>0</v>
      </c>
      <c r="BH272" s="206">
        <f t="shared" si="92"/>
        <v>0</v>
      </c>
      <c r="BI272" s="206">
        <f t="shared" si="93"/>
        <v>0</v>
      </c>
      <c r="BJ272" s="14" t="s">
        <v>79</v>
      </c>
      <c r="BK272" s="206">
        <f t="shared" si="94"/>
        <v>0</v>
      </c>
      <c r="BL272" s="14" t="s">
        <v>214</v>
      </c>
      <c r="BM272" s="205" t="s">
        <v>565</v>
      </c>
    </row>
    <row r="273" spans="1:65" s="12" customFormat="1" ht="22.9" customHeight="1">
      <c r="B273" s="177"/>
      <c r="C273" s="178"/>
      <c r="D273" s="179" t="s">
        <v>73</v>
      </c>
      <c r="E273" s="191" t="s">
        <v>566</v>
      </c>
      <c r="F273" s="191" t="s">
        <v>567</v>
      </c>
      <c r="G273" s="178"/>
      <c r="H273" s="178"/>
      <c r="I273" s="181"/>
      <c r="J273" s="192">
        <f>BK273</f>
        <v>0</v>
      </c>
      <c r="K273" s="178"/>
      <c r="L273" s="183"/>
      <c r="M273" s="184"/>
      <c r="N273" s="185"/>
      <c r="O273" s="185"/>
      <c r="P273" s="186">
        <f>SUM(P274:P287)</f>
        <v>0</v>
      </c>
      <c r="Q273" s="185"/>
      <c r="R273" s="186">
        <f>SUM(R274:R287)</f>
        <v>5.2440400000000005E-2</v>
      </c>
      <c r="S273" s="185"/>
      <c r="T273" s="187">
        <f>SUM(T274:T287)</f>
        <v>0</v>
      </c>
      <c r="AR273" s="188" t="s">
        <v>81</v>
      </c>
      <c r="AT273" s="189" t="s">
        <v>73</v>
      </c>
      <c r="AU273" s="189" t="s">
        <v>79</v>
      </c>
      <c r="AY273" s="188" t="s">
        <v>145</v>
      </c>
      <c r="BK273" s="190">
        <f>SUM(BK274:BK287)</f>
        <v>0</v>
      </c>
    </row>
    <row r="274" spans="1:65" s="2" customFormat="1" ht="21.75" customHeight="1">
      <c r="A274" s="31"/>
      <c r="B274" s="32"/>
      <c r="C274" s="193" t="s">
        <v>568</v>
      </c>
      <c r="D274" s="193" t="s">
        <v>147</v>
      </c>
      <c r="E274" s="194" t="s">
        <v>569</v>
      </c>
      <c r="F274" s="195" t="s">
        <v>570</v>
      </c>
      <c r="G274" s="196" t="s">
        <v>212</v>
      </c>
      <c r="H274" s="197">
        <v>8.3000000000000007</v>
      </c>
      <c r="I274" s="198"/>
      <c r="J274" s="199">
        <f t="shared" ref="J274:J287" si="95">ROUND(I274*H274,2)</f>
        <v>0</v>
      </c>
      <c r="K274" s="200"/>
      <c r="L274" s="36"/>
      <c r="M274" s="201" t="s">
        <v>1</v>
      </c>
      <c r="N274" s="202" t="s">
        <v>39</v>
      </c>
      <c r="O274" s="68"/>
      <c r="P274" s="203">
        <f t="shared" ref="P274:P287" si="96">O274*H274</f>
        <v>0</v>
      </c>
      <c r="Q274" s="203">
        <v>5.0000000000000001E-4</v>
      </c>
      <c r="R274" s="203">
        <f t="shared" ref="R274:R287" si="97">Q274*H274</f>
        <v>4.15E-3</v>
      </c>
      <c r="S274" s="203">
        <v>0</v>
      </c>
      <c r="T274" s="204">
        <f t="shared" ref="T274:T287" si="98"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05" t="s">
        <v>214</v>
      </c>
      <c r="AT274" s="205" t="s">
        <v>147</v>
      </c>
      <c r="AU274" s="205" t="s">
        <v>81</v>
      </c>
      <c r="AY274" s="14" t="s">
        <v>145</v>
      </c>
      <c r="BE274" s="206">
        <f t="shared" ref="BE274:BE287" si="99">IF(N274="základní",J274,0)</f>
        <v>0</v>
      </c>
      <c r="BF274" s="206">
        <f t="shared" ref="BF274:BF287" si="100">IF(N274="snížená",J274,0)</f>
        <v>0</v>
      </c>
      <c r="BG274" s="206">
        <f t="shared" ref="BG274:BG287" si="101">IF(N274="zákl. přenesená",J274,0)</f>
        <v>0</v>
      </c>
      <c r="BH274" s="206">
        <f t="shared" ref="BH274:BH287" si="102">IF(N274="sníž. přenesená",J274,0)</f>
        <v>0</v>
      </c>
      <c r="BI274" s="206">
        <f t="shared" ref="BI274:BI287" si="103">IF(N274="nulová",J274,0)</f>
        <v>0</v>
      </c>
      <c r="BJ274" s="14" t="s">
        <v>79</v>
      </c>
      <c r="BK274" s="206">
        <f t="shared" ref="BK274:BK287" si="104">ROUND(I274*H274,2)</f>
        <v>0</v>
      </c>
      <c r="BL274" s="14" t="s">
        <v>214</v>
      </c>
      <c r="BM274" s="205" t="s">
        <v>571</v>
      </c>
    </row>
    <row r="275" spans="1:65" s="2" customFormat="1" ht="21.75" customHeight="1">
      <c r="A275" s="31"/>
      <c r="B275" s="32"/>
      <c r="C275" s="193" t="s">
        <v>572</v>
      </c>
      <c r="D275" s="193" t="s">
        <v>147</v>
      </c>
      <c r="E275" s="194" t="s">
        <v>573</v>
      </c>
      <c r="F275" s="195" t="s">
        <v>574</v>
      </c>
      <c r="G275" s="196" t="s">
        <v>212</v>
      </c>
      <c r="H275" s="197">
        <v>20.6</v>
      </c>
      <c r="I275" s="198"/>
      <c r="J275" s="199">
        <f t="shared" si="95"/>
        <v>0</v>
      </c>
      <c r="K275" s="200"/>
      <c r="L275" s="36"/>
      <c r="M275" s="201" t="s">
        <v>1</v>
      </c>
      <c r="N275" s="202" t="s">
        <v>39</v>
      </c>
      <c r="O275" s="68"/>
      <c r="P275" s="203">
        <f t="shared" si="96"/>
        <v>0</v>
      </c>
      <c r="Q275" s="203">
        <v>8.4999999999999995E-4</v>
      </c>
      <c r="R275" s="203">
        <f t="shared" si="97"/>
        <v>1.7510000000000001E-2</v>
      </c>
      <c r="S275" s="203">
        <v>0</v>
      </c>
      <c r="T275" s="204">
        <f t="shared" si="98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205" t="s">
        <v>214</v>
      </c>
      <c r="AT275" s="205" t="s">
        <v>147</v>
      </c>
      <c r="AU275" s="205" t="s">
        <v>81</v>
      </c>
      <c r="AY275" s="14" t="s">
        <v>145</v>
      </c>
      <c r="BE275" s="206">
        <f t="shared" si="99"/>
        <v>0</v>
      </c>
      <c r="BF275" s="206">
        <f t="shared" si="100"/>
        <v>0</v>
      </c>
      <c r="BG275" s="206">
        <f t="shared" si="101"/>
        <v>0</v>
      </c>
      <c r="BH275" s="206">
        <f t="shared" si="102"/>
        <v>0</v>
      </c>
      <c r="BI275" s="206">
        <f t="shared" si="103"/>
        <v>0</v>
      </c>
      <c r="BJ275" s="14" t="s">
        <v>79</v>
      </c>
      <c r="BK275" s="206">
        <f t="shared" si="104"/>
        <v>0</v>
      </c>
      <c r="BL275" s="14" t="s">
        <v>214</v>
      </c>
      <c r="BM275" s="205" t="s">
        <v>575</v>
      </c>
    </row>
    <row r="276" spans="1:65" s="2" customFormat="1" ht="21.75" customHeight="1">
      <c r="A276" s="31"/>
      <c r="B276" s="32"/>
      <c r="C276" s="193" t="s">
        <v>576</v>
      </c>
      <c r="D276" s="193" t="s">
        <v>147</v>
      </c>
      <c r="E276" s="194" t="s">
        <v>577</v>
      </c>
      <c r="F276" s="195" t="s">
        <v>578</v>
      </c>
      <c r="G276" s="196" t="s">
        <v>212</v>
      </c>
      <c r="H276" s="197">
        <v>7.3</v>
      </c>
      <c r="I276" s="198"/>
      <c r="J276" s="199">
        <f t="shared" si="95"/>
        <v>0</v>
      </c>
      <c r="K276" s="200"/>
      <c r="L276" s="36"/>
      <c r="M276" s="201" t="s">
        <v>1</v>
      </c>
      <c r="N276" s="202" t="s">
        <v>39</v>
      </c>
      <c r="O276" s="68"/>
      <c r="P276" s="203">
        <f t="shared" si="96"/>
        <v>0</v>
      </c>
      <c r="Q276" s="203">
        <v>1.16E-3</v>
      </c>
      <c r="R276" s="203">
        <f t="shared" si="97"/>
        <v>8.4679999999999998E-3</v>
      </c>
      <c r="S276" s="203">
        <v>0</v>
      </c>
      <c r="T276" s="204">
        <f t="shared" si="98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05" t="s">
        <v>214</v>
      </c>
      <c r="AT276" s="205" t="s">
        <v>147</v>
      </c>
      <c r="AU276" s="205" t="s">
        <v>81</v>
      </c>
      <c r="AY276" s="14" t="s">
        <v>145</v>
      </c>
      <c r="BE276" s="206">
        <f t="shared" si="99"/>
        <v>0</v>
      </c>
      <c r="BF276" s="206">
        <f t="shared" si="100"/>
        <v>0</v>
      </c>
      <c r="BG276" s="206">
        <f t="shared" si="101"/>
        <v>0</v>
      </c>
      <c r="BH276" s="206">
        <f t="shared" si="102"/>
        <v>0</v>
      </c>
      <c r="BI276" s="206">
        <f t="shared" si="103"/>
        <v>0</v>
      </c>
      <c r="BJ276" s="14" t="s">
        <v>79</v>
      </c>
      <c r="BK276" s="206">
        <f t="shared" si="104"/>
        <v>0</v>
      </c>
      <c r="BL276" s="14" t="s">
        <v>214</v>
      </c>
      <c r="BM276" s="205" t="s">
        <v>579</v>
      </c>
    </row>
    <row r="277" spans="1:65" s="2" customFormat="1" ht="21.75" customHeight="1">
      <c r="A277" s="31"/>
      <c r="B277" s="32"/>
      <c r="C277" s="193" t="s">
        <v>580</v>
      </c>
      <c r="D277" s="193" t="s">
        <v>147</v>
      </c>
      <c r="E277" s="194" t="s">
        <v>581</v>
      </c>
      <c r="F277" s="195" t="s">
        <v>582</v>
      </c>
      <c r="G277" s="196" t="s">
        <v>212</v>
      </c>
      <c r="H277" s="197">
        <v>12.36</v>
      </c>
      <c r="I277" s="198"/>
      <c r="J277" s="199">
        <f t="shared" si="95"/>
        <v>0</v>
      </c>
      <c r="K277" s="200"/>
      <c r="L277" s="36"/>
      <c r="M277" s="201" t="s">
        <v>1</v>
      </c>
      <c r="N277" s="202" t="s">
        <v>39</v>
      </c>
      <c r="O277" s="68"/>
      <c r="P277" s="203">
        <f t="shared" si="96"/>
        <v>0</v>
      </c>
      <c r="Q277" s="203">
        <v>1.4400000000000001E-3</v>
      </c>
      <c r="R277" s="203">
        <f t="shared" si="97"/>
        <v>1.7798399999999999E-2</v>
      </c>
      <c r="S277" s="203">
        <v>0</v>
      </c>
      <c r="T277" s="204">
        <f t="shared" si="98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05" t="s">
        <v>214</v>
      </c>
      <c r="AT277" s="205" t="s">
        <v>147</v>
      </c>
      <c r="AU277" s="205" t="s">
        <v>81</v>
      </c>
      <c r="AY277" s="14" t="s">
        <v>145</v>
      </c>
      <c r="BE277" s="206">
        <f t="shared" si="99"/>
        <v>0</v>
      </c>
      <c r="BF277" s="206">
        <f t="shared" si="100"/>
        <v>0</v>
      </c>
      <c r="BG277" s="206">
        <f t="shared" si="101"/>
        <v>0</v>
      </c>
      <c r="BH277" s="206">
        <f t="shared" si="102"/>
        <v>0</v>
      </c>
      <c r="BI277" s="206">
        <f t="shared" si="103"/>
        <v>0</v>
      </c>
      <c r="BJ277" s="14" t="s">
        <v>79</v>
      </c>
      <c r="BK277" s="206">
        <f t="shared" si="104"/>
        <v>0</v>
      </c>
      <c r="BL277" s="14" t="s">
        <v>214</v>
      </c>
      <c r="BM277" s="205" t="s">
        <v>583</v>
      </c>
    </row>
    <row r="278" spans="1:65" s="2" customFormat="1" ht="33" customHeight="1">
      <c r="A278" s="31"/>
      <c r="B278" s="32"/>
      <c r="C278" s="193" t="s">
        <v>584</v>
      </c>
      <c r="D278" s="193" t="s">
        <v>147</v>
      </c>
      <c r="E278" s="194" t="s">
        <v>585</v>
      </c>
      <c r="F278" s="195" t="s">
        <v>586</v>
      </c>
      <c r="G278" s="196" t="s">
        <v>212</v>
      </c>
      <c r="H278" s="197">
        <v>18.100000000000001</v>
      </c>
      <c r="I278" s="198"/>
      <c r="J278" s="199">
        <f t="shared" si="95"/>
        <v>0</v>
      </c>
      <c r="K278" s="200"/>
      <c r="L278" s="36"/>
      <c r="M278" s="201" t="s">
        <v>1</v>
      </c>
      <c r="N278" s="202" t="s">
        <v>39</v>
      </c>
      <c r="O278" s="68"/>
      <c r="P278" s="203">
        <f t="shared" si="96"/>
        <v>0</v>
      </c>
      <c r="Q278" s="203">
        <v>4.0000000000000003E-5</v>
      </c>
      <c r="R278" s="203">
        <f t="shared" si="97"/>
        <v>7.2400000000000014E-4</v>
      </c>
      <c r="S278" s="203">
        <v>0</v>
      </c>
      <c r="T278" s="204">
        <f t="shared" si="98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05" t="s">
        <v>214</v>
      </c>
      <c r="AT278" s="205" t="s">
        <v>147</v>
      </c>
      <c r="AU278" s="205" t="s">
        <v>81</v>
      </c>
      <c r="AY278" s="14" t="s">
        <v>145</v>
      </c>
      <c r="BE278" s="206">
        <f t="shared" si="99"/>
        <v>0</v>
      </c>
      <c r="BF278" s="206">
        <f t="shared" si="100"/>
        <v>0</v>
      </c>
      <c r="BG278" s="206">
        <f t="shared" si="101"/>
        <v>0</v>
      </c>
      <c r="BH278" s="206">
        <f t="shared" si="102"/>
        <v>0</v>
      </c>
      <c r="BI278" s="206">
        <f t="shared" si="103"/>
        <v>0</v>
      </c>
      <c r="BJ278" s="14" t="s">
        <v>79</v>
      </c>
      <c r="BK278" s="206">
        <f t="shared" si="104"/>
        <v>0</v>
      </c>
      <c r="BL278" s="14" t="s">
        <v>214</v>
      </c>
      <c r="BM278" s="205" t="s">
        <v>587</v>
      </c>
    </row>
    <row r="279" spans="1:65" s="2" customFormat="1" ht="33" customHeight="1">
      <c r="A279" s="31"/>
      <c r="B279" s="32"/>
      <c r="C279" s="193" t="s">
        <v>588</v>
      </c>
      <c r="D279" s="193" t="s">
        <v>147</v>
      </c>
      <c r="E279" s="194" t="s">
        <v>589</v>
      </c>
      <c r="F279" s="195" t="s">
        <v>590</v>
      </c>
      <c r="G279" s="196" t="s">
        <v>212</v>
      </c>
      <c r="H279" s="197">
        <v>12.36</v>
      </c>
      <c r="I279" s="198"/>
      <c r="J279" s="199">
        <f t="shared" si="95"/>
        <v>0</v>
      </c>
      <c r="K279" s="200"/>
      <c r="L279" s="36"/>
      <c r="M279" s="201" t="s">
        <v>1</v>
      </c>
      <c r="N279" s="202" t="s">
        <v>39</v>
      </c>
      <c r="O279" s="68"/>
      <c r="P279" s="203">
        <f t="shared" si="96"/>
        <v>0</v>
      </c>
      <c r="Q279" s="203">
        <v>4.0000000000000003E-5</v>
      </c>
      <c r="R279" s="203">
        <f t="shared" si="97"/>
        <v>4.9439999999999998E-4</v>
      </c>
      <c r="S279" s="203">
        <v>0</v>
      </c>
      <c r="T279" s="204">
        <f t="shared" si="98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05" t="s">
        <v>214</v>
      </c>
      <c r="AT279" s="205" t="s">
        <v>147</v>
      </c>
      <c r="AU279" s="205" t="s">
        <v>81</v>
      </c>
      <c r="AY279" s="14" t="s">
        <v>145</v>
      </c>
      <c r="BE279" s="206">
        <f t="shared" si="99"/>
        <v>0</v>
      </c>
      <c r="BF279" s="206">
        <f t="shared" si="100"/>
        <v>0</v>
      </c>
      <c r="BG279" s="206">
        <f t="shared" si="101"/>
        <v>0</v>
      </c>
      <c r="BH279" s="206">
        <f t="shared" si="102"/>
        <v>0</v>
      </c>
      <c r="BI279" s="206">
        <f t="shared" si="103"/>
        <v>0</v>
      </c>
      <c r="BJ279" s="14" t="s">
        <v>79</v>
      </c>
      <c r="BK279" s="206">
        <f t="shared" si="104"/>
        <v>0</v>
      </c>
      <c r="BL279" s="14" t="s">
        <v>214</v>
      </c>
      <c r="BM279" s="205" t="s">
        <v>591</v>
      </c>
    </row>
    <row r="280" spans="1:65" s="2" customFormat="1" ht="33" customHeight="1">
      <c r="A280" s="31"/>
      <c r="B280" s="32"/>
      <c r="C280" s="193" t="s">
        <v>592</v>
      </c>
      <c r="D280" s="193" t="s">
        <v>147</v>
      </c>
      <c r="E280" s="194" t="s">
        <v>593</v>
      </c>
      <c r="F280" s="195" t="s">
        <v>594</v>
      </c>
      <c r="G280" s="196" t="s">
        <v>212</v>
      </c>
      <c r="H280" s="197">
        <v>14.45</v>
      </c>
      <c r="I280" s="198"/>
      <c r="J280" s="199">
        <f t="shared" si="95"/>
        <v>0</v>
      </c>
      <c r="K280" s="200"/>
      <c r="L280" s="36"/>
      <c r="M280" s="201" t="s">
        <v>1</v>
      </c>
      <c r="N280" s="202" t="s">
        <v>39</v>
      </c>
      <c r="O280" s="68"/>
      <c r="P280" s="203">
        <f t="shared" si="96"/>
        <v>0</v>
      </c>
      <c r="Q280" s="203">
        <v>6.9999999999999994E-5</v>
      </c>
      <c r="R280" s="203">
        <f t="shared" si="97"/>
        <v>1.0114999999999998E-3</v>
      </c>
      <c r="S280" s="203">
        <v>0</v>
      </c>
      <c r="T280" s="204">
        <f t="shared" si="98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05" t="s">
        <v>214</v>
      </c>
      <c r="AT280" s="205" t="s">
        <v>147</v>
      </c>
      <c r="AU280" s="205" t="s">
        <v>81</v>
      </c>
      <c r="AY280" s="14" t="s">
        <v>145</v>
      </c>
      <c r="BE280" s="206">
        <f t="shared" si="99"/>
        <v>0</v>
      </c>
      <c r="BF280" s="206">
        <f t="shared" si="100"/>
        <v>0</v>
      </c>
      <c r="BG280" s="206">
        <f t="shared" si="101"/>
        <v>0</v>
      </c>
      <c r="BH280" s="206">
        <f t="shared" si="102"/>
        <v>0</v>
      </c>
      <c r="BI280" s="206">
        <f t="shared" si="103"/>
        <v>0</v>
      </c>
      <c r="BJ280" s="14" t="s">
        <v>79</v>
      </c>
      <c r="BK280" s="206">
        <f t="shared" si="104"/>
        <v>0</v>
      </c>
      <c r="BL280" s="14" t="s">
        <v>214</v>
      </c>
      <c r="BM280" s="205" t="s">
        <v>595</v>
      </c>
    </row>
    <row r="281" spans="1:65" s="2" customFormat="1" ht="33" customHeight="1">
      <c r="A281" s="31"/>
      <c r="B281" s="32"/>
      <c r="C281" s="193" t="s">
        <v>596</v>
      </c>
      <c r="D281" s="193" t="s">
        <v>147</v>
      </c>
      <c r="E281" s="194" t="s">
        <v>597</v>
      </c>
      <c r="F281" s="195" t="s">
        <v>598</v>
      </c>
      <c r="G281" s="196" t="s">
        <v>212</v>
      </c>
      <c r="H281" s="197">
        <v>3.65</v>
      </c>
      <c r="I281" s="198"/>
      <c r="J281" s="199">
        <f t="shared" si="95"/>
        <v>0</v>
      </c>
      <c r="K281" s="200"/>
      <c r="L281" s="36"/>
      <c r="M281" s="201" t="s">
        <v>1</v>
      </c>
      <c r="N281" s="202" t="s">
        <v>39</v>
      </c>
      <c r="O281" s="68"/>
      <c r="P281" s="203">
        <f t="shared" si="96"/>
        <v>0</v>
      </c>
      <c r="Q281" s="203">
        <v>9.0000000000000006E-5</v>
      </c>
      <c r="R281" s="203">
        <f t="shared" si="97"/>
        <v>3.2850000000000002E-4</v>
      </c>
      <c r="S281" s="203">
        <v>0</v>
      </c>
      <c r="T281" s="204">
        <f t="shared" si="98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205" t="s">
        <v>214</v>
      </c>
      <c r="AT281" s="205" t="s">
        <v>147</v>
      </c>
      <c r="AU281" s="205" t="s">
        <v>81</v>
      </c>
      <c r="AY281" s="14" t="s">
        <v>145</v>
      </c>
      <c r="BE281" s="206">
        <f t="shared" si="99"/>
        <v>0</v>
      </c>
      <c r="BF281" s="206">
        <f t="shared" si="100"/>
        <v>0</v>
      </c>
      <c r="BG281" s="206">
        <f t="shared" si="101"/>
        <v>0</v>
      </c>
      <c r="BH281" s="206">
        <f t="shared" si="102"/>
        <v>0</v>
      </c>
      <c r="BI281" s="206">
        <f t="shared" si="103"/>
        <v>0</v>
      </c>
      <c r="BJ281" s="14" t="s">
        <v>79</v>
      </c>
      <c r="BK281" s="206">
        <f t="shared" si="104"/>
        <v>0</v>
      </c>
      <c r="BL281" s="14" t="s">
        <v>214</v>
      </c>
      <c r="BM281" s="205" t="s">
        <v>599</v>
      </c>
    </row>
    <row r="282" spans="1:65" s="2" customFormat="1" ht="21.75" customHeight="1">
      <c r="A282" s="31"/>
      <c r="B282" s="32"/>
      <c r="C282" s="193" t="s">
        <v>600</v>
      </c>
      <c r="D282" s="193" t="s">
        <v>147</v>
      </c>
      <c r="E282" s="194" t="s">
        <v>601</v>
      </c>
      <c r="F282" s="195" t="s">
        <v>602</v>
      </c>
      <c r="G282" s="196" t="s">
        <v>208</v>
      </c>
      <c r="H282" s="197">
        <v>1</v>
      </c>
      <c r="I282" s="198"/>
      <c r="J282" s="199">
        <f t="shared" si="95"/>
        <v>0</v>
      </c>
      <c r="K282" s="200"/>
      <c r="L282" s="36"/>
      <c r="M282" s="201" t="s">
        <v>1</v>
      </c>
      <c r="N282" s="202" t="s">
        <v>39</v>
      </c>
      <c r="O282" s="68"/>
      <c r="P282" s="203">
        <f t="shared" si="96"/>
        <v>0</v>
      </c>
      <c r="Q282" s="203">
        <v>1.2999999999999999E-4</v>
      </c>
      <c r="R282" s="203">
        <f t="shared" si="97"/>
        <v>1.2999999999999999E-4</v>
      </c>
      <c r="S282" s="203">
        <v>0</v>
      </c>
      <c r="T282" s="204">
        <f t="shared" si="98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05" t="s">
        <v>214</v>
      </c>
      <c r="AT282" s="205" t="s">
        <v>147</v>
      </c>
      <c r="AU282" s="205" t="s">
        <v>81</v>
      </c>
      <c r="AY282" s="14" t="s">
        <v>145</v>
      </c>
      <c r="BE282" s="206">
        <f t="shared" si="99"/>
        <v>0</v>
      </c>
      <c r="BF282" s="206">
        <f t="shared" si="100"/>
        <v>0</v>
      </c>
      <c r="BG282" s="206">
        <f t="shared" si="101"/>
        <v>0</v>
      </c>
      <c r="BH282" s="206">
        <f t="shared" si="102"/>
        <v>0</v>
      </c>
      <c r="BI282" s="206">
        <f t="shared" si="103"/>
        <v>0</v>
      </c>
      <c r="BJ282" s="14" t="s">
        <v>79</v>
      </c>
      <c r="BK282" s="206">
        <f t="shared" si="104"/>
        <v>0</v>
      </c>
      <c r="BL282" s="14" t="s">
        <v>214</v>
      </c>
      <c r="BM282" s="205" t="s">
        <v>603</v>
      </c>
    </row>
    <row r="283" spans="1:65" s="2" customFormat="1" ht="16.5" customHeight="1">
      <c r="A283" s="31"/>
      <c r="B283" s="32"/>
      <c r="C283" s="193" t="s">
        <v>604</v>
      </c>
      <c r="D283" s="193" t="s">
        <v>147</v>
      </c>
      <c r="E283" s="194" t="s">
        <v>605</v>
      </c>
      <c r="F283" s="195" t="s">
        <v>606</v>
      </c>
      <c r="G283" s="196" t="s">
        <v>607</v>
      </c>
      <c r="H283" s="197">
        <v>2</v>
      </c>
      <c r="I283" s="198"/>
      <c r="J283" s="199">
        <f t="shared" si="95"/>
        <v>0</v>
      </c>
      <c r="K283" s="200"/>
      <c r="L283" s="36"/>
      <c r="M283" s="201" t="s">
        <v>1</v>
      </c>
      <c r="N283" s="202" t="s">
        <v>39</v>
      </c>
      <c r="O283" s="68"/>
      <c r="P283" s="203">
        <f t="shared" si="96"/>
        <v>0</v>
      </c>
      <c r="Q283" s="203">
        <v>2.5000000000000001E-4</v>
      </c>
      <c r="R283" s="203">
        <f t="shared" si="97"/>
        <v>5.0000000000000001E-4</v>
      </c>
      <c r="S283" s="203">
        <v>0</v>
      </c>
      <c r="T283" s="204">
        <f t="shared" si="98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05" t="s">
        <v>214</v>
      </c>
      <c r="AT283" s="205" t="s">
        <v>147</v>
      </c>
      <c r="AU283" s="205" t="s">
        <v>81</v>
      </c>
      <c r="AY283" s="14" t="s">
        <v>145</v>
      </c>
      <c r="BE283" s="206">
        <f t="shared" si="99"/>
        <v>0</v>
      </c>
      <c r="BF283" s="206">
        <f t="shared" si="100"/>
        <v>0</v>
      </c>
      <c r="BG283" s="206">
        <f t="shared" si="101"/>
        <v>0</v>
      </c>
      <c r="BH283" s="206">
        <f t="shared" si="102"/>
        <v>0</v>
      </c>
      <c r="BI283" s="206">
        <f t="shared" si="103"/>
        <v>0</v>
      </c>
      <c r="BJ283" s="14" t="s">
        <v>79</v>
      </c>
      <c r="BK283" s="206">
        <f t="shared" si="104"/>
        <v>0</v>
      </c>
      <c r="BL283" s="14" t="s">
        <v>214</v>
      </c>
      <c r="BM283" s="205" t="s">
        <v>608</v>
      </c>
    </row>
    <row r="284" spans="1:65" s="2" customFormat="1" ht="21.75" customHeight="1">
      <c r="A284" s="31"/>
      <c r="B284" s="32"/>
      <c r="C284" s="193" t="s">
        <v>609</v>
      </c>
      <c r="D284" s="193" t="s">
        <v>147</v>
      </c>
      <c r="E284" s="194" t="s">
        <v>610</v>
      </c>
      <c r="F284" s="195" t="s">
        <v>611</v>
      </c>
      <c r="G284" s="196" t="s">
        <v>208</v>
      </c>
      <c r="H284" s="197">
        <v>5</v>
      </c>
      <c r="I284" s="198"/>
      <c r="J284" s="199">
        <f t="shared" si="95"/>
        <v>0</v>
      </c>
      <c r="K284" s="200"/>
      <c r="L284" s="36"/>
      <c r="M284" s="201" t="s">
        <v>1</v>
      </c>
      <c r="N284" s="202" t="s">
        <v>39</v>
      </c>
      <c r="O284" s="68"/>
      <c r="P284" s="203">
        <f t="shared" si="96"/>
        <v>0</v>
      </c>
      <c r="Q284" s="203">
        <v>8.0000000000000007E-5</v>
      </c>
      <c r="R284" s="203">
        <f t="shared" si="97"/>
        <v>4.0000000000000002E-4</v>
      </c>
      <c r="S284" s="203">
        <v>0</v>
      </c>
      <c r="T284" s="204">
        <f t="shared" si="98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205" t="s">
        <v>214</v>
      </c>
      <c r="AT284" s="205" t="s">
        <v>147</v>
      </c>
      <c r="AU284" s="205" t="s">
        <v>81</v>
      </c>
      <c r="AY284" s="14" t="s">
        <v>145</v>
      </c>
      <c r="BE284" s="206">
        <f t="shared" si="99"/>
        <v>0</v>
      </c>
      <c r="BF284" s="206">
        <f t="shared" si="100"/>
        <v>0</v>
      </c>
      <c r="BG284" s="206">
        <f t="shared" si="101"/>
        <v>0</v>
      </c>
      <c r="BH284" s="206">
        <f t="shared" si="102"/>
        <v>0</v>
      </c>
      <c r="BI284" s="206">
        <f t="shared" si="103"/>
        <v>0</v>
      </c>
      <c r="BJ284" s="14" t="s">
        <v>79</v>
      </c>
      <c r="BK284" s="206">
        <f t="shared" si="104"/>
        <v>0</v>
      </c>
      <c r="BL284" s="14" t="s">
        <v>214</v>
      </c>
      <c r="BM284" s="205" t="s">
        <v>612</v>
      </c>
    </row>
    <row r="285" spans="1:65" s="2" customFormat="1" ht="21.75" customHeight="1">
      <c r="A285" s="31"/>
      <c r="B285" s="32"/>
      <c r="C285" s="193" t="s">
        <v>613</v>
      </c>
      <c r="D285" s="193" t="s">
        <v>147</v>
      </c>
      <c r="E285" s="194" t="s">
        <v>614</v>
      </c>
      <c r="F285" s="195" t="s">
        <v>615</v>
      </c>
      <c r="G285" s="196" t="s">
        <v>208</v>
      </c>
      <c r="H285" s="197">
        <v>2</v>
      </c>
      <c r="I285" s="198"/>
      <c r="J285" s="199">
        <f t="shared" si="95"/>
        <v>0</v>
      </c>
      <c r="K285" s="200"/>
      <c r="L285" s="36"/>
      <c r="M285" s="201" t="s">
        <v>1</v>
      </c>
      <c r="N285" s="202" t="s">
        <v>39</v>
      </c>
      <c r="O285" s="68"/>
      <c r="P285" s="203">
        <f t="shared" si="96"/>
        <v>0</v>
      </c>
      <c r="Q285" s="203">
        <v>2.2000000000000001E-4</v>
      </c>
      <c r="R285" s="203">
        <f t="shared" si="97"/>
        <v>4.4000000000000002E-4</v>
      </c>
      <c r="S285" s="203">
        <v>0</v>
      </c>
      <c r="T285" s="204">
        <f t="shared" si="98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205" t="s">
        <v>214</v>
      </c>
      <c r="AT285" s="205" t="s">
        <v>147</v>
      </c>
      <c r="AU285" s="205" t="s">
        <v>81</v>
      </c>
      <c r="AY285" s="14" t="s">
        <v>145</v>
      </c>
      <c r="BE285" s="206">
        <f t="shared" si="99"/>
        <v>0</v>
      </c>
      <c r="BF285" s="206">
        <f t="shared" si="100"/>
        <v>0</v>
      </c>
      <c r="BG285" s="206">
        <f t="shared" si="101"/>
        <v>0</v>
      </c>
      <c r="BH285" s="206">
        <f t="shared" si="102"/>
        <v>0</v>
      </c>
      <c r="BI285" s="206">
        <f t="shared" si="103"/>
        <v>0</v>
      </c>
      <c r="BJ285" s="14" t="s">
        <v>79</v>
      </c>
      <c r="BK285" s="206">
        <f t="shared" si="104"/>
        <v>0</v>
      </c>
      <c r="BL285" s="14" t="s">
        <v>214</v>
      </c>
      <c r="BM285" s="205" t="s">
        <v>616</v>
      </c>
    </row>
    <row r="286" spans="1:65" s="2" customFormat="1" ht="21.75" customHeight="1">
      <c r="A286" s="31"/>
      <c r="B286" s="32"/>
      <c r="C286" s="193" t="s">
        <v>617</v>
      </c>
      <c r="D286" s="193" t="s">
        <v>147</v>
      </c>
      <c r="E286" s="194" t="s">
        <v>618</v>
      </c>
      <c r="F286" s="195" t="s">
        <v>619</v>
      </c>
      <c r="G286" s="196" t="s">
        <v>212</v>
      </c>
      <c r="H286" s="197">
        <v>48.56</v>
      </c>
      <c r="I286" s="198"/>
      <c r="J286" s="199">
        <f t="shared" si="95"/>
        <v>0</v>
      </c>
      <c r="K286" s="200"/>
      <c r="L286" s="36"/>
      <c r="M286" s="201" t="s">
        <v>1</v>
      </c>
      <c r="N286" s="202" t="s">
        <v>39</v>
      </c>
      <c r="O286" s="68"/>
      <c r="P286" s="203">
        <f t="shared" si="96"/>
        <v>0</v>
      </c>
      <c r="Q286" s="203">
        <v>1.0000000000000001E-5</v>
      </c>
      <c r="R286" s="203">
        <f t="shared" si="97"/>
        <v>4.8560000000000004E-4</v>
      </c>
      <c r="S286" s="203">
        <v>0</v>
      </c>
      <c r="T286" s="204">
        <f t="shared" si="98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05" t="s">
        <v>214</v>
      </c>
      <c r="AT286" s="205" t="s">
        <v>147</v>
      </c>
      <c r="AU286" s="205" t="s">
        <v>81</v>
      </c>
      <c r="AY286" s="14" t="s">
        <v>145</v>
      </c>
      <c r="BE286" s="206">
        <f t="shared" si="99"/>
        <v>0</v>
      </c>
      <c r="BF286" s="206">
        <f t="shared" si="100"/>
        <v>0</v>
      </c>
      <c r="BG286" s="206">
        <f t="shared" si="101"/>
        <v>0</v>
      </c>
      <c r="BH286" s="206">
        <f t="shared" si="102"/>
        <v>0</v>
      </c>
      <c r="BI286" s="206">
        <f t="shared" si="103"/>
        <v>0</v>
      </c>
      <c r="BJ286" s="14" t="s">
        <v>79</v>
      </c>
      <c r="BK286" s="206">
        <f t="shared" si="104"/>
        <v>0</v>
      </c>
      <c r="BL286" s="14" t="s">
        <v>214</v>
      </c>
      <c r="BM286" s="205" t="s">
        <v>620</v>
      </c>
    </row>
    <row r="287" spans="1:65" s="2" customFormat="1" ht="21.75" customHeight="1">
      <c r="A287" s="31"/>
      <c r="B287" s="32"/>
      <c r="C287" s="193" t="s">
        <v>621</v>
      </c>
      <c r="D287" s="193" t="s">
        <v>147</v>
      </c>
      <c r="E287" s="194" t="s">
        <v>622</v>
      </c>
      <c r="F287" s="195" t="s">
        <v>623</v>
      </c>
      <c r="G287" s="196" t="s">
        <v>181</v>
      </c>
      <c r="H287" s="197">
        <v>5.1999999999999998E-2</v>
      </c>
      <c r="I287" s="198"/>
      <c r="J287" s="199">
        <f t="shared" si="95"/>
        <v>0</v>
      </c>
      <c r="K287" s="200"/>
      <c r="L287" s="36"/>
      <c r="M287" s="201" t="s">
        <v>1</v>
      </c>
      <c r="N287" s="202" t="s">
        <v>39</v>
      </c>
      <c r="O287" s="68"/>
      <c r="P287" s="203">
        <f t="shared" si="96"/>
        <v>0</v>
      </c>
      <c r="Q287" s="203">
        <v>0</v>
      </c>
      <c r="R287" s="203">
        <f t="shared" si="97"/>
        <v>0</v>
      </c>
      <c r="S287" s="203">
        <v>0</v>
      </c>
      <c r="T287" s="204">
        <f t="shared" si="98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205" t="s">
        <v>214</v>
      </c>
      <c r="AT287" s="205" t="s">
        <v>147</v>
      </c>
      <c r="AU287" s="205" t="s">
        <v>81</v>
      </c>
      <c r="AY287" s="14" t="s">
        <v>145</v>
      </c>
      <c r="BE287" s="206">
        <f t="shared" si="99"/>
        <v>0</v>
      </c>
      <c r="BF287" s="206">
        <f t="shared" si="100"/>
        <v>0</v>
      </c>
      <c r="BG287" s="206">
        <f t="shared" si="101"/>
        <v>0</v>
      </c>
      <c r="BH287" s="206">
        <f t="shared" si="102"/>
        <v>0</v>
      </c>
      <c r="BI287" s="206">
        <f t="shared" si="103"/>
        <v>0</v>
      </c>
      <c r="BJ287" s="14" t="s">
        <v>79</v>
      </c>
      <c r="BK287" s="206">
        <f t="shared" si="104"/>
        <v>0</v>
      </c>
      <c r="BL287" s="14" t="s">
        <v>214</v>
      </c>
      <c r="BM287" s="205" t="s">
        <v>624</v>
      </c>
    </row>
    <row r="288" spans="1:65" s="12" customFormat="1" ht="22.9" customHeight="1">
      <c r="B288" s="177"/>
      <c r="C288" s="178"/>
      <c r="D288" s="179" t="s">
        <v>73</v>
      </c>
      <c r="E288" s="191" t="s">
        <v>625</v>
      </c>
      <c r="F288" s="191" t="s">
        <v>626</v>
      </c>
      <c r="G288" s="178"/>
      <c r="H288" s="178"/>
      <c r="I288" s="181"/>
      <c r="J288" s="192">
        <f>BK288</f>
        <v>0</v>
      </c>
      <c r="K288" s="178"/>
      <c r="L288" s="183"/>
      <c r="M288" s="184"/>
      <c r="N288" s="185"/>
      <c r="O288" s="185"/>
      <c r="P288" s="186">
        <f>SUM(P289:P301)</f>
        <v>0</v>
      </c>
      <c r="Q288" s="185"/>
      <c r="R288" s="186">
        <f>SUM(R289:R301)</f>
        <v>0.14885000000000004</v>
      </c>
      <c r="S288" s="185"/>
      <c r="T288" s="187">
        <f>SUM(T289:T301)</f>
        <v>0</v>
      </c>
      <c r="AR288" s="188" t="s">
        <v>81</v>
      </c>
      <c r="AT288" s="189" t="s">
        <v>73</v>
      </c>
      <c r="AU288" s="189" t="s">
        <v>79</v>
      </c>
      <c r="AY288" s="188" t="s">
        <v>145</v>
      </c>
      <c r="BK288" s="190">
        <f>SUM(BK289:BK301)</f>
        <v>0</v>
      </c>
    </row>
    <row r="289" spans="1:65" s="2" customFormat="1" ht="21.75" customHeight="1">
      <c r="A289" s="31"/>
      <c r="B289" s="32"/>
      <c r="C289" s="193" t="s">
        <v>627</v>
      </c>
      <c r="D289" s="193" t="s">
        <v>147</v>
      </c>
      <c r="E289" s="194" t="s">
        <v>628</v>
      </c>
      <c r="F289" s="195" t="s">
        <v>629</v>
      </c>
      <c r="G289" s="196" t="s">
        <v>630</v>
      </c>
      <c r="H289" s="197">
        <v>1</v>
      </c>
      <c r="I289" s="198"/>
      <c r="J289" s="199">
        <f t="shared" ref="J289:J301" si="105">ROUND(I289*H289,2)</f>
        <v>0</v>
      </c>
      <c r="K289" s="200"/>
      <c r="L289" s="36"/>
      <c r="M289" s="201" t="s">
        <v>1</v>
      </c>
      <c r="N289" s="202" t="s">
        <v>39</v>
      </c>
      <c r="O289" s="68"/>
      <c r="P289" s="203">
        <f t="shared" ref="P289:P301" si="106">O289*H289</f>
        <v>0</v>
      </c>
      <c r="Q289" s="203">
        <v>2.894E-2</v>
      </c>
      <c r="R289" s="203">
        <f t="shared" ref="R289:R301" si="107">Q289*H289</f>
        <v>2.894E-2</v>
      </c>
      <c r="S289" s="203">
        <v>0</v>
      </c>
      <c r="T289" s="204">
        <f t="shared" ref="T289:T301" si="108"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05" t="s">
        <v>214</v>
      </c>
      <c r="AT289" s="205" t="s">
        <v>147</v>
      </c>
      <c r="AU289" s="205" t="s">
        <v>81</v>
      </c>
      <c r="AY289" s="14" t="s">
        <v>145</v>
      </c>
      <c r="BE289" s="206">
        <f t="shared" ref="BE289:BE301" si="109">IF(N289="základní",J289,0)</f>
        <v>0</v>
      </c>
      <c r="BF289" s="206">
        <f t="shared" ref="BF289:BF301" si="110">IF(N289="snížená",J289,0)</f>
        <v>0</v>
      </c>
      <c r="BG289" s="206">
        <f t="shared" ref="BG289:BG301" si="111">IF(N289="zákl. přenesená",J289,0)</f>
        <v>0</v>
      </c>
      <c r="BH289" s="206">
        <f t="shared" ref="BH289:BH301" si="112">IF(N289="sníž. přenesená",J289,0)</f>
        <v>0</v>
      </c>
      <c r="BI289" s="206">
        <f t="shared" ref="BI289:BI301" si="113">IF(N289="nulová",J289,0)</f>
        <v>0</v>
      </c>
      <c r="BJ289" s="14" t="s">
        <v>79</v>
      </c>
      <c r="BK289" s="206">
        <f t="shared" ref="BK289:BK301" si="114">ROUND(I289*H289,2)</f>
        <v>0</v>
      </c>
      <c r="BL289" s="14" t="s">
        <v>214</v>
      </c>
      <c r="BM289" s="205" t="s">
        <v>631</v>
      </c>
    </row>
    <row r="290" spans="1:65" s="2" customFormat="1" ht="21.75" customHeight="1">
      <c r="A290" s="31"/>
      <c r="B290" s="32"/>
      <c r="C290" s="193" t="s">
        <v>632</v>
      </c>
      <c r="D290" s="193" t="s">
        <v>147</v>
      </c>
      <c r="E290" s="194" t="s">
        <v>633</v>
      </c>
      <c r="F290" s="195" t="s">
        <v>634</v>
      </c>
      <c r="G290" s="196" t="s">
        <v>630</v>
      </c>
      <c r="H290" s="197">
        <v>1</v>
      </c>
      <c r="I290" s="198"/>
      <c r="J290" s="199">
        <f t="shared" si="105"/>
        <v>0</v>
      </c>
      <c r="K290" s="200"/>
      <c r="L290" s="36"/>
      <c r="M290" s="201" t="s">
        <v>1</v>
      </c>
      <c r="N290" s="202" t="s">
        <v>39</v>
      </c>
      <c r="O290" s="68"/>
      <c r="P290" s="203">
        <f t="shared" si="106"/>
        <v>0</v>
      </c>
      <c r="Q290" s="203">
        <v>1.7610000000000001E-2</v>
      </c>
      <c r="R290" s="203">
        <f t="shared" si="107"/>
        <v>1.7610000000000001E-2</v>
      </c>
      <c r="S290" s="203">
        <v>0</v>
      </c>
      <c r="T290" s="204">
        <f t="shared" si="108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205" t="s">
        <v>214</v>
      </c>
      <c r="AT290" s="205" t="s">
        <v>147</v>
      </c>
      <c r="AU290" s="205" t="s">
        <v>81</v>
      </c>
      <c r="AY290" s="14" t="s">
        <v>145</v>
      </c>
      <c r="BE290" s="206">
        <f t="shared" si="109"/>
        <v>0</v>
      </c>
      <c r="BF290" s="206">
        <f t="shared" si="110"/>
        <v>0</v>
      </c>
      <c r="BG290" s="206">
        <f t="shared" si="111"/>
        <v>0</v>
      </c>
      <c r="BH290" s="206">
        <f t="shared" si="112"/>
        <v>0</v>
      </c>
      <c r="BI290" s="206">
        <f t="shared" si="113"/>
        <v>0</v>
      </c>
      <c r="BJ290" s="14" t="s">
        <v>79</v>
      </c>
      <c r="BK290" s="206">
        <f t="shared" si="114"/>
        <v>0</v>
      </c>
      <c r="BL290" s="14" t="s">
        <v>214</v>
      </c>
      <c r="BM290" s="205" t="s">
        <v>635</v>
      </c>
    </row>
    <row r="291" spans="1:65" s="2" customFormat="1" ht="21.75" customHeight="1">
      <c r="A291" s="31"/>
      <c r="B291" s="32"/>
      <c r="C291" s="193" t="s">
        <v>636</v>
      </c>
      <c r="D291" s="193" t="s">
        <v>147</v>
      </c>
      <c r="E291" s="194" t="s">
        <v>637</v>
      </c>
      <c r="F291" s="195" t="s">
        <v>638</v>
      </c>
      <c r="G291" s="196" t="s">
        <v>630</v>
      </c>
      <c r="H291" s="197">
        <v>2</v>
      </c>
      <c r="I291" s="198"/>
      <c r="J291" s="199">
        <f t="shared" si="105"/>
        <v>0</v>
      </c>
      <c r="K291" s="200"/>
      <c r="L291" s="36"/>
      <c r="M291" s="201" t="s">
        <v>1</v>
      </c>
      <c r="N291" s="202" t="s">
        <v>39</v>
      </c>
      <c r="O291" s="68"/>
      <c r="P291" s="203">
        <f t="shared" si="106"/>
        <v>0</v>
      </c>
      <c r="Q291" s="203">
        <v>1.4970000000000001E-2</v>
      </c>
      <c r="R291" s="203">
        <f t="shared" si="107"/>
        <v>2.9940000000000001E-2</v>
      </c>
      <c r="S291" s="203">
        <v>0</v>
      </c>
      <c r="T291" s="204">
        <f t="shared" si="108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205" t="s">
        <v>214</v>
      </c>
      <c r="AT291" s="205" t="s">
        <v>147</v>
      </c>
      <c r="AU291" s="205" t="s">
        <v>81</v>
      </c>
      <c r="AY291" s="14" t="s">
        <v>145</v>
      </c>
      <c r="BE291" s="206">
        <f t="shared" si="109"/>
        <v>0</v>
      </c>
      <c r="BF291" s="206">
        <f t="shared" si="110"/>
        <v>0</v>
      </c>
      <c r="BG291" s="206">
        <f t="shared" si="111"/>
        <v>0</v>
      </c>
      <c r="BH291" s="206">
        <f t="shared" si="112"/>
        <v>0</v>
      </c>
      <c r="BI291" s="206">
        <f t="shared" si="113"/>
        <v>0</v>
      </c>
      <c r="BJ291" s="14" t="s">
        <v>79</v>
      </c>
      <c r="BK291" s="206">
        <f t="shared" si="114"/>
        <v>0</v>
      </c>
      <c r="BL291" s="14" t="s">
        <v>214</v>
      </c>
      <c r="BM291" s="205" t="s">
        <v>639</v>
      </c>
    </row>
    <row r="292" spans="1:65" s="2" customFormat="1" ht="21.75" customHeight="1">
      <c r="A292" s="31"/>
      <c r="B292" s="32"/>
      <c r="C292" s="193" t="s">
        <v>640</v>
      </c>
      <c r="D292" s="193" t="s">
        <v>147</v>
      </c>
      <c r="E292" s="194" t="s">
        <v>641</v>
      </c>
      <c r="F292" s="195" t="s">
        <v>642</v>
      </c>
      <c r="G292" s="196" t="s">
        <v>630</v>
      </c>
      <c r="H292" s="197">
        <v>1</v>
      </c>
      <c r="I292" s="198"/>
      <c r="J292" s="199">
        <f t="shared" si="105"/>
        <v>0</v>
      </c>
      <c r="K292" s="200"/>
      <c r="L292" s="36"/>
      <c r="M292" s="201" t="s">
        <v>1</v>
      </c>
      <c r="N292" s="202" t="s">
        <v>39</v>
      </c>
      <c r="O292" s="68"/>
      <c r="P292" s="203">
        <f t="shared" si="106"/>
        <v>0</v>
      </c>
      <c r="Q292" s="203">
        <v>6.3339999999999994E-2</v>
      </c>
      <c r="R292" s="203">
        <f t="shared" si="107"/>
        <v>6.3339999999999994E-2</v>
      </c>
      <c r="S292" s="203">
        <v>0</v>
      </c>
      <c r="T292" s="204">
        <f t="shared" si="108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205" t="s">
        <v>214</v>
      </c>
      <c r="AT292" s="205" t="s">
        <v>147</v>
      </c>
      <c r="AU292" s="205" t="s">
        <v>81</v>
      </c>
      <c r="AY292" s="14" t="s">
        <v>145</v>
      </c>
      <c r="BE292" s="206">
        <f t="shared" si="109"/>
        <v>0</v>
      </c>
      <c r="BF292" s="206">
        <f t="shared" si="110"/>
        <v>0</v>
      </c>
      <c r="BG292" s="206">
        <f t="shared" si="111"/>
        <v>0</v>
      </c>
      <c r="BH292" s="206">
        <f t="shared" si="112"/>
        <v>0</v>
      </c>
      <c r="BI292" s="206">
        <f t="shared" si="113"/>
        <v>0</v>
      </c>
      <c r="BJ292" s="14" t="s">
        <v>79</v>
      </c>
      <c r="BK292" s="206">
        <f t="shared" si="114"/>
        <v>0</v>
      </c>
      <c r="BL292" s="14" t="s">
        <v>214</v>
      </c>
      <c r="BM292" s="205" t="s">
        <v>643</v>
      </c>
    </row>
    <row r="293" spans="1:65" s="2" customFormat="1" ht="21.75" customHeight="1">
      <c r="A293" s="31"/>
      <c r="B293" s="32"/>
      <c r="C293" s="193" t="s">
        <v>644</v>
      </c>
      <c r="D293" s="193" t="s">
        <v>147</v>
      </c>
      <c r="E293" s="194" t="s">
        <v>645</v>
      </c>
      <c r="F293" s="195" t="s">
        <v>646</v>
      </c>
      <c r="G293" s="196" t="s">
        <v>208</v>
      </c>
      <c r="H293" s="197">
        <v>1</v>
      </c>
      <c r="I293" s="198"/>
      <c r="J293" s="199">
        <f t="shared" si="105"/>
        <v>0</v>
      </c>
      <c r="K293" s="200"/>
      <c r="L293" s="36"/>
      <c r="M293" s="201" t="s">
        <v>1</v>
      </c>
      <c r="N293" s="202" t="s">
        <v>39</v>
      </c>
      <c r="O293" s="68"/>
      <c r="P293" s="203">
        <f t="shared" si="106"/>
        <v>0</v>
      </c>
      <c r="Q293" s="203">
        <v>1.42E-3</v>
      </c>
      <c r="R293" s="203">
        <f t="shared" si="107"/>
        <v>1.42E-3</v>
      </c>
      <c r="S293" s="203">
        <v>0</v>
      </c>
      <c r="T293" s="204">
        <f t="shared" si="108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05" t="s">
        <v>214</v>
      </c>
      <c r="AT293" s="205" t="s">
        <v>147</v>
      </c>
      <c r="AU293" s="205" t="s">
        <v>81</v>
      </c>
      <c r="AY293" s="14" t="s">
        <v>145</v>
      </c>
      <c r="BE293" s="206">
        <f t="shared" si="109"/>
        <v>0</v>
      </c>
      <c r="BF293" s="206">
        <f t="shared" si="110"/>
        <v>0</v>
      </c>
      <c r="BG293" s="206">
        <f t="shared" si="111"/>
        <v>0</v>
      </c>
      <c r="BH293" s="206">
        <f t="shared" si="112"/>
        <v>0</v>
      </c>
      <c r="BI293" s="206">
        <f t="shared" si="113"/>
        <v>0</v>
      </c>
      <c r="BJ293" s="14" t="s">
        <v>79</v>
      </c>
      <c r="BK293" s="206">
        <f t="shared" si="114"/>
        <v>0</v>
      </c>
      <c r="BL293" s="14" t="s">
        <v>214</v>
      </c>
      <c r="BM293" s="205" t="s">
        <v>647</v>
      </c>
    </row>
    <row r="294" spans="1:65" s="2" customFormat="1" ht="21.75" customHeight="1">
      <c r="A294" s="31"/>
      <c r="B294" s="32"/>
      <c r="C294" s="193" t="s">
        <v>648</v>
      </c>
      <c r="D294" s="193" t="s">
        <v>147</v>
      </c>
      <c r="E294" s="194" t="s">
        <v>649</v>
      </c>
      <c r="F294" s="195" t="s">
        <v>650</v>
      </c>
      <c r="G294" s="196" t="s">
        <v>630</v>
      </c>
      <c r="H294" s="197">
        <v>5</v>
      </c>
      <c r="I294" s="198"/>
      <c r="J294" s="199">
        <f t="shared" si="105"/>
        <v>0</v>
      </c>
      <c r="K294" s="200"/>
      <c r="L294" s="36"/>
      <c r="M294" s="201" t="s">
        <v>1</v>
      </c>
      <c r="N294" s="202" t="s">
        <v>39</v>
      </c>
      <c r="O294" s="68"/>
      <c r="P294" s="203">
        <f t="shared" si="106"/>
        <v>0</v>
      </c>
      <c r="Q294" s="203">
        <v>2.4000000000000001E-4</v>
      </c>
      <c r="R294" s="203">
        <f t="shared" si="107"/>
        <v>1.2000000000000001E-3</v>
      </c>
      <c r="S294" s="203">
        <v>0</v>
      </c>
      <c r="T294" s="204">
        <f t="shared" si="108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05" t="s">
        <v>214</v>
      </c>
      <c r="AT294" s="205" t="s">
        <v>147</v>
      </c>
      <c r="AU294" s="205" t="s">
        <v>81</v>
      </c>
      <c r="AY294" s="14" t="s">
        <v>145</v>
      </c>
      <c r="BE294" s="206">
        <f t="shared" si="109"/>
        <v>0</v>
      </c>
      <c r="BF294" s="206">
        <f t="shared" si="110"/>
        <v>0</v>
      </c>
      <c r="BG294" s="206">
        <f t="shared" si="111"/>
        <v>0</v>
      </c>
      <c r="BH294" s="206">
        <f t="shared" si="112"/>
        <v>0</v>
      </c>
      <c r="BI294" s="206">
        <f t="shared" si="113"/>
        <v>0</v>
      </c>
      <c r="BJ294" s="14" t="s">
        <v>79</v>
      </c>
      <c r="BK294" s="206">
        <f t="shared" si="114"/>
        <v>0</v>
      </c>
      <c r="BL294" s="14" t="s">
        <v>214</v>
      </c>
      <c r="BM294" s="205" t="s">
        <v>651</v>
      </c>
    </row>
    <row r="295" spans="1:65" s="2" customFormat="1" ht="21.75" customHeight="1">
      <c r="A295" s="31"/>
      <c r="B295" s="32"/>
      <c r="C295" s="193" t="s">
        <v>652</v>
      </c>
      <c r="D295" s="193" t="s">
        <v>147</v>
      </c>
      <c r="E295" s="194" t="s">
        <v>653</v>
      </c>
      <c r="F295" s="195" t="s">
        <v>654</v>
      </c>
      <c r="G295" s="196" t="s">
        <v>630</v>
      </c>
      <c r="H295" s="197">
        <v>2</v>
      </c>
      <c r="I295" s="198"/>
      <c r="J295" s="199">
        <f t="shared" si="105"/>
        <v>0</v>
      </c>
      <c r="K295" s="200"/>
      <c r="L295" s="36"/>
      <c r="M295" s="201" t="s">
        <v>1</v>
      </c>
      <c r="N295" s="202" t="s">
        <v>39</v>
      </c>
      <c r="O295" s="68"/>
      <c r="P295" s="203">
        <f t="shared" si="106"/>
        <v>0</v>
      </c>
      <c r="Q295" s="203">
        <v>1.8E-3</v>
      </c>
      <c r="R295" s="203">
        <f t="shared" si="107"/>
        <v>3.5999999999999999E-3</v>
      </c>
      <c r="S295" s="203">
        <v>0</v>
      </c>
      <c r="T295" s="204">
        <f t="shared" si="108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205" t="s">
        <v>214</v>
      </c>
      <c r="AT295" s="205" t="s">
        <v>147</v>
      </c>
      <c r="AU295" s="205" t="s">
        <v>81</v>
      </c>
      <c r="AY295" s="14" t="s">
        <v>145</v>
      </c>
      <c r="BE295" s="206">
        <f t="shared" si="109"/>
        <v>0</v>
      </c>
      <c r="BF295" s="206">
        <f t="shared" si="110"/>
        <v>0</v>
      </c>
      <c r="BG295" s="206">
        <f t="shared" si="111"/>
        <v>0</v>
      </c>
      <c r="BH295" s="206">
        <f t="shared" si="112"/>
        <v>0</v>
      </c>
      <c r="BI295" s="206">
        <f t="shared" si="113"/>
        <v>0</v>
      </c>
      <c r="BJ295" s="14" t="s">
        <v>79</v>
      </c>
      <c r="BK295" s="206">
        <f t="shared" si="114"/>
        <v>0</v>
      </c>
      <c r="BL295" s="14" t="s">
        <v>214</v>
      </c>
      <c r="BM295" s="205" t="s">
        <v>655</v>
      </c>
    </row>
    <row r="296" spans="1:65" s="2" customFormat="1" ht="16.5" customHeight="1">
      <c r="A296" s="31"/>
      <c r="B296" s="32"/>
      <c r="C296" s="193" t="s">
        <v>656</v>
      </c>
      <c r="D296" s="193" t="s">
        <v>147</v>
      </c>
      <c r="E296" s="194" t="s">
        <v>657</v>
      </c>
      <c r="F296" s="195" t="s">
        <v>658</v>
      </c>
      <c r="G296" s="196" t="s">
        <v>630</v>
      </c>
      <c r="H296" s="197">
        <v>1</v>
      </c>
      <c r="I296" s="198"/>
      <c r="J296" s="199">
        <f t="shared" si="105"/>
        <v>0</v>
      </c>
      <c r="K296" s="200"/>
      <c r="L296" s="36"/>
      <c r="M296" s="201" t="s">
        <v>1</v>
      </c>
      <c r="N296" s="202" t="s">
        <v>39</v>
      </c>
      <c r="O296" s="68"/>
      <c r="P296" s="203">
        <f t="shared" si="106"/>
        <v>0</v>
      </c>
      <c r="Q296" s="203">
        <v>1.8400000000000001E-3</v>
      </c>
      <c r="R296" s="203">
        <f t="shared" si="107"/>
        <v>1.8400000000000001E-3</v>
      </c>
      <c r="S296" s="203">
        <v>0</v>
      </c>
      <c r="T296" s="204">
        <f t="shared" si="108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205" t="s">
        <v>214</v>
      </c>
      <c r="AT296" s="205" t="s">
        <v>147</v>
      </c>
      <c r="AU296" s="205" t="s">
        <v>81</v>
      </c>
      <c r="AY296" s="14" t="s">
        <v>145</v>
      </c>
      <c r="BE296" s="206">
        <f t="shared" si="109"/>
        <v>0</v>
      </c>
      <c r="BF296" s="206">
        <f t="shared" si="110"/>
        <v>0</v>
      </c>
      <c r="BG296" s="206">
        <f t="shared" si="111"/>
        <v>0</v>
      </c>
      <c r="BH296" s="206">
        <f t="shared" si="112"/>
        <v>0</v>
      </c>
      <c r="BI296" s="206">
        <f t="shared" si="113"/>
        <v>0</v>
      </c>
      <c r="BJ296" s="14" t="s">
        <v>79</v>
      </c>
      <c r="BK296" s="206">
        <f t="shared" si="114"/>
        <v>0</v>
      </c>
      <c r="BL296" s="14" t="s">
        <v>214</v>
      </c>
      <c r="BM296" s="205" t="s">
        <v>659</v>
      </c>
    </row>
    <row r="297" spans="1:65" s="2" customFormat="1" ht="16.5" customHeight="1">
      <c r="A297" s="31"/>
      <c r="B297" s="32"/>
      <c r="C297" s="193" t="s">
        <v>660</v>
      </c>
      <c r="D297" s="193" t="s">
        <v>147</v>
      </c>
      <c r="E297" s="194" t="s">
        <v>661</v>
      </c>
      <c r="F297" s="195" t="s">
        <v>662</v>
      </c>
      <c r="G297" s="196" t="s">
        <v>208</v>
      </c>
      <c r="H297" s="197">
        <v>1</v>
      </c>
      <c r="I297" s="198"/>
      <c r="J297" s="199">
        <f t="shared" si="105"/>
        <v>0</v>
      </c>
      <c r="K297" s="200"/>
      <c r="L297" s="36"/>
      <c r="M297" s="201" t="s">
        <v>1</v>
      </c>
      <c r="N297" s="202" t="s">
        <v>39</v>
      </c>
      <c r="O297" s="68"/>
      <c r="P297" s="203">
        <f t="shared" si="106"/>
        <v>0</v>
      </c>
      <c r="Q297" s="203">
        <v>1.3999999999999999E-4</v>
      </c>
      <c r="R297" s="203">
        <f t="shared" si="107"/>
        <v>1.3999999999999999E-4</v>
      </c>
      <c r="S297" s="203">
        <v>0</v>
      </c>
      <c r="T297" s="204">
        <f t="shared" si="108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205" t="s">
        <v>214</v>
      </c>
      <c r="AT297" s="205" t="s">
        <v>147</v>
      </c>
      <c r="AU297" s="205" t="s">
        <v>81</v>
      </c>
      <c r="AY297" s="14" t="s">
        <v>145</v>
      </c>
      <c r="BE297" s="206">
        <f t="shared" si="109"/>
        <v>0</v>
      </c>
      <c r="BF297" s="206">
        <f t="shared" si="110"/>
        <v>0</v>
      </c>
      <c r="BG297" s="206">
        <f t="shared" si="111"/>
        <v>0</v>
      </c>
      <c r="BH297" s="206">
        <f t="shared" si="112"/>
        <v>0</v>
      </c>
      <c r="BI297" s="206">
        <f t="shared" si="113"/>
        <v>0</v>
      </c>
      <c r="BJ297" s="14" t="s">
        <v>79</v>
      </c>
      <c r="BK297" s="206">
        <f t="shared" si="114"/>
        <v>0</v>
      </c>
      <c r="BL297" s="14" t="s">
        <v>214</v>
      </c>
      <c r="BM297" s="205" t="s">
        <v>663</v>
      </c>
    </row>
    <row r="298" spans="1:65" s="2" customFormat="1" ht="16.5" customHeight="1">
      <c r="A298" s="31"/>
      <c r="B298" s="32"/>
      <c r="C298" s="193" t="s">
        <v>664</v>
      </c>
      <c r="D298" s="193" t="s">
        <v>147</v>
      </c>
      <c r="E298" s="194" t="s">
        <v>665</v>
      </c>
      <c r="F298" s="195" t="s">
        <v>666</v>
      </c>
      <c r="G298" s="196" t="s">
        <v>208</v>
      </c>
      <c r="H298" s="197">
        <v>1</v>
      </c>
      <c r="I298" s="198"/>
      <c r="J298" s="199">
        <f t="shared" si="105"/>
        <v>0</v>
      </c>
      <c r="K298" s="200"/>
      <c r="L298" s="36"/>
      <c r="M298" s="201" t="s">
        <v>1</v>
      </c>
      <c r="N298" s="202" t="s">
        <v>39</v>
      </c>
      <c r="O298" s="68"/>
      <c r="P298" s="203">
        <f t="shared" si="106"/>
        <v>0</v>
      </c>
      <c r="Q298" s="203">
        <v>2.3000000000000001E-4</v>
      </c>
      <c r="R298" s="203">
        <f t="shared" si="107"/>
        <v>2.3000000000000001E-4</v>
      </c>
      <c r="S298" s="203">
        <v>0</v>
      </c>
      <c r="T298" s="204">
        <f t="shared" si="108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205" t="s">
        <v>214</v>
      </c>
      <c r="AT298" s="205" t="s">
        <v>147</v>
      </c>
      <c r="AU298" s="205" t="s">
        <v>81</v>
      </c>
      <c r="AY298" s="14" t="s">
        <v>145</v>
      </c>
      <c r="BE298" s="206">
        <f t="shared" si="109"/>
        <v>0</v>
      </c>
      <c r="BF298" s="206">
        <f t="shared" si="110"/>
        <v>0</v>
      </c>
      <c r="BG298" s="206">
        <f t="shared" si="111"/>
        <v>0</v>
      </c>
      <c r="BH298" s="206">
        <f t="shared" si="112"/>
        <v>0</v>
      </c>
      <c r="BI298" s="206">
        <f t="shared" si="113"/>
        <v>0</v>
      </c>
      <c r="BJ298" s="14" t="s">
        <v>79</v>
      </c>
      <c r="BK298" s="206">
        <f t="shared" si="114"/>
        <v>0</v>
      </c>
      <c r="BL298" s="14" t="s">
        <v>214</v>
      </c>
      <c r="BM298" s="205" t="s">
        <v>667</v>
      </c>
    </row>
    <row r="299" spans="1:65" s="2" customFormat="1" ht="16.5" customHeight="1">
      <c r="A299" s="31"/>
      <c r="B299" s="32"/>
      <c r="C299" s="193" t="s">
        <v>668</v>
      </c>
      <c r="D299" s="193" t="s">
        <v>147</v>
      </c>
      <c r="E299" s="194" t="s">
        <v>669</v>
      </c>
      <c r="F299" s="195" t="s">
        <v>670</v>
      </c>
      <c r="G299" s="196" t="s">
        <v>208</v>
      </c>
      <c r="H299" s="197">
        <v>1</v>
      </c>
      <c r="I299" s="198"/>
      <c r="J299" s="199">
        <f t="shared" si="105"/>
        <v>0</v>
      </c>
      <c r="K299" s="200"/>
      <c r="L299" s="36"/>
      <c r="M299" s="201" t="s">
        <v>1</v>
      </c>
      <c r="N299" s="202" t="s">
        <v>39</v>
      </c>
      <c r="O299" s="68"/>
      <c r="P299" s="203">
        <f t="shared" si="106"/>
        <v>0</v>
      </c>
      <c r="Q299" s="203">
        <v>2.7999999999999998E-4</v>
      </c>
      <c r="R299" s="203">
        <f t="shared" si="107"/>
        <v>2.7999999999999998E-4</v>
      </c>
      <c r="S299" s="203">
        <v>0</v>
      </c>
      <c r="T299" s="204">
        <f t="shared" si="108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205" t="s">
        <v>214</v>
      </c>
      <c r="AT299" s="205" t="s">
        <v>147</v>
      </c>
      <c r="AU299" s="205" t="s">
        <v>81</v>
      </c>
      <c r="AY299" s="14" t="s">
        <v>145</v>
      </c>
      <c r="BE299" s="206">
        <f t="shared" si="109"/>
        <v>0</v>
      </c>
      <c r="BF299" s="206">
        <f t="shared" si="110"/>
        <v>0</v>
      </c>
      <c r="BG299" s="206">
        <f t="shared" si="111"/>
        <v>0</v>
      </c>
      <c r="BH299" s="206">
        <f t="shared" si="112"/>
        <v>0</v>
      </c>
      <c r="BI299" s="206">
        <f t="shared" si="113"/>
        <v>0</v>
      </c>
      <c r="BJ299" s="14" t="s">
        <v>79</v>
      </c>
      <c r="BK299" s="206">
        <f t="shared" si="114"/>
        <v>0</v>
      </c>
      <c r="BL299" s="14" t="s">
        <v>214</v>
      </c>
      <c r="BM299" s="205" t="s">
        <v>671</v>
      </c>
    </row>
    <row r="300" spans="1:65" s="2" customFormat="1" ht="16.5" customHeight="1">
      <c r="A300" s="31"/>
      <c r="B300" s="32"/>
      <c r="C300" s="193" t="s">
        <v>672</v>
      </c>
      <c r="D300" s="193" t="s">
        <v>147</v>
      </c>
      <c r="E300" s="194" t="s">
        <v>673</v>
      </c>
      <c r="F300" s="195" t="s">
        <v>674</v>
      </c>
      <c r="G300" s="196" t="s">
        <v>208</v>
      </c>
      <c r="H300" s="197">
        <v>1</v>
      </c>
      <c r="I300" s="198"/>
      <c r="J300" s="199">
        <f t="shared" si="105"/>
        <v>0</v>
      </c>
      <c r="K300" s="200"/>
      <c r="L300" s="36"/>
      <c r="M300" s="201" t="s">
        <v>1</v>
      </c>
      <c r="N300" s="202" t="s">
        <v>39</v>
      </c>
      <c r="O300" s="68"/>
      <c r="P300" s="203">
        <f t="shared" si="106"/>
        <v>0</v>
      </c>
      <c r="Q300" s="203">
        <v>3.1E-4</v>
      </c>
      <c r="R300" s="203">
        <f t="shared" si="107"/>
        <v>3.1E-4</v>
      </c>
      <c r="S300" s="203">
        <v>0</v>
      </c>
      <c r="T300" s="204">
        <f t="shared" si="108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205" t="s">
        <v>214</v>
      </c>
      <c r="AT300" s="205" t="s">
        <v>147</v>
      </c>
      <c r="AU300" s="205" t="s">
        <v>81</v>
      </c>
      <c r="AY300" s="14" t="s">
        <v>145</v>
      </c>
      <c r="BE300" s="206">
        <f t="shared" si="109"/>
        <v>0</v>
      </c>
      <c r="BF300" s="206">
        <f t="shared" si="110"/>
        <v>0</v>
      </c>
      <c r="BG300" s="206">
        <f t="shared" si="111"/>
        <v>0</v>
      </c>
      <c r="BH300" s="206">
        <f t="shared" si="112"/>
        <v>0</v>
      </c>
      <c r="BI300" s="206">
        <f t="shared" si="113"/>
        <v>0</v>
      </c>
      <c r="BJ300" s="14" t="s">
        <v>79</v>
      </c>
      <c r="BK300" s="206">
        <f t="shared" si="114"/>
        <v>0</v>
      </c>
      <c r="BL300" s="14" t="s">
        <v>214</v>
      </c>
      <c r="BM300" s="205" t="s">
        <v>675</v>
      </c>
    </row>
    <row r="301" spans="1:65" s="2" customFormat="1" ht="21.75" customHeight="1">
      <c r="A301" s="31"/>
      <c r="B301" s="32"/>
      <c r="C301" s="193" t="s">
        <v>676</v>
      </c>
      <c r="D301" s="193" t="s">
        <v>147</v>
      </c>
      <c r="E301" s="194" t="s">
        <v>677</v>
      </c>
      <c r="F301" s="195" t="s">
        <v>678</v>
      </c>
      <c r="G301" s="196" t="s">
        <v>181</v>
      </c>
      <c r="H301" s="197">
        <v>0.14899999999999999</v>
      </c>
      <c r="I301" s="198"/>
      <c r="J301" s="199">
        <f t="shared" si="105"/>
        <v>0</v>
      </c>
      <c r="K301" s="200"/>
      <c r="L301" s="36"/>
      <c r="M301" s="201" t="s">
        <v>1</v>
      </c>
      <c r="N301" s="202" t="s">
        <v>39</v>
      </c>
      <c r="O301" s="68"/>
      <c r="P301" s="203">
        <f t="shared" si="106"/>
        <v>0</v>
      </c>
      <c r="Q301" s="203">
        <v>0</v>
      </c>
      <c r="R301" s="203">
        <f t="shared" si="107"/>
        <v>0</v>
      </c>
      <c r="S301" s="203">
        <v>0</v>
      </c>
      <c r="T301" s="204">
        <f t="shared" si="108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205" t="s">
        <v>214</v>
      </c>
      <c r="AT301" s="205" t="s">
        <v>147</v>
      </c>
      <c r="AU301" s="205" t="s">
        <v>81</v>
      </c>
      <c r="AY301" s="14" t="s">
        <v>145</v>
      </c>
      <c r="BE301" s="206">
        <f t="shared" si="109"/>
        <v>0</v>
      </c>
      <c r="BF301" s="206">
        <f t="shared" si="110"/>
        <v>0</v>
      </c>
      <c r="BG301" s="206">
        <f t="shared" si="111"/>
        <v>0</v>
      </c>
      <c r="BH301" s="206">
        <f t="shared" si="112"/>
        <v>0</v>
      </c>
      <c r="BI301" s="206">
        <f t="shared" si="113"/>
        <v>0</v>
      </c>
      <c r="BJ301" s="14" t="s">
        <v>79</v>
      </c>
      <c r="BK301" s="206">
        <f t="shared" si="114"/>
        <v>0</v>
      </c>
      <c r="BL301" s="14" t="s">
        <v>214</v>
      </c>
      <c r="BM301" s="205" t="s">
        <v>679</v>
      </c>
    </row>
    <row r="302" spans="1:65" s="12" customFormat="1" ht="22.9" customHeight="1">
      <c r="B302" s="177"/>
      <c r="C302" s="178"/>
      <c r="D302" s="179" t="s">
        <v>73</v>
      </c>
      <c r="E302" s="191" t="s">
        <v>680</v>
      </c>
      <c r="F302" s="191" t="s">
        <v>681</v>
      </c>
      <c r="G302" s="178"/>
      <c r="H302" s="178"/>
      <c r="I302" s="181"/>
      <c r="J302" s="192">
        <f>BK302</f>
        <v>0</v>
      </c>
      <c r="K302" s="178"/>
      <c r="L302" s="183"/>
      <c r="M302" s="184"/>
      <c r="N302" s="185"/>
      <c r="O302" s="185"/>
      <c r="P302" s="186">
        <f>SUM(P303:P305)</f>
        <v>0</v>
      </c>
      <c r="Q302" s="185"/>
      <c r="R302" s="186">
        <f>SUM(R303:R305)</f>
        <v>3.465E-2</v>
      </c>
      <c r="S302" s="185"/>
      <c r="T302" s="187">
        <f>SUM(T303:T305)</f>
        <v>0</v>
      </c>
      <c r="AR302" s="188" t="s">
        <v>81</v>
      </c>
      <c r="AT302" s="189" t="s">
        <v>73</v>
      </c>
      <c r="AU302" s="189" t="s">
        <v>79</v>
      </c>
      <c r="AY302" s="188" t="s">
        <v>145</v>
      </c>
      <c r="BK302" s="190">
        <f>SUM(BK303:BK305)</f>
        <v>0</v>
      </c>
    </row>
    <row r="303" spans="1:65" s="2" customFormat="1" ht="21.75" customHeight="1">
      <c r="A303" s="31"/>
      <c r="B303" s="32"/>
      <c r="C303" s="193" t="s">
        <v>682</v>
      </c>
      <c r="D303" s="193" t="s">
        <v>147</v>
      </c>
      <c r="E303" s="194" t="s">
        <v>683</v>
      </c>
      <c r="F303" s="195" t="s">
        <v>684</v>
      </c>
      <c r="G303" s="196" t="s">
        <v>630</v>
      </c>
      <c r="H303" s="197">
        <v>1</v>
      </c>
      <c r="I303" s="198"/>
      <c r="J303" s="199">
        <f>ROUND(I303*H303,2)</f>
        <v>0</v>
      </c>
      <c r="K303" s="200"/>
      <c r="L303" s="36"/>
      <c r="M303" s="201" t="s">
        <v>1</v>
      </c>
      <c r="N303" s="202" t="s">
        <v>39</v>
      </c>
      <c r="O303" s="68"/>
      <c r="P303" s="203">
        <f>O303*H303</f>
        <v>0</v>
      </c>
      <c r="Q303" s="203">
        <v>1.4499999999999999E-3</v>
      </c>
      <c r="R303" s="203">
        <f>Q303*H303</f>
        <v>1.4499999999999999E-3</v>
      </c>
      <c r="S303" s="203">
        <v>0</v>
      </c>
      <c r="T303" s="204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205" t="s">
        <v>214</v>
      </c>
      <c r="AT303" s="205" t="s">
        <v>147</v>
      </c>
      <c r="AU303" s="205" t="s">
        <v>81</v>
      </c>
      <c r="AY303" s="14" t="s">
        <v>145</v>
      </c>
      <c r="BE303" s="206">
        <f>IF(N303="základní",J303,0)</f>
        <v>0</v>
      </c>
      <c r="BF303" s="206">
        <f>IF(N303="snížená",J303,0)</f>
        <v>0</v>
      </c>
      <c r="BG303" s="206">
        <f>IF(N303="zákl. přenesená",J303,0)</f>
        <v>0</v>
      </c>
      <c r="BH303" s="206">
        <f>IF(N303="sníž. přenesená",J303,0)</f>
        <v>0</v>
      </c>
      <c r="BI303" s="206">
        <f>IF(N303="nulová",J303,0)</f>
        <v>0</v>
      </c>
      <c r="BJ303" s="14" t="s">
        <v>79</v>
      </c>
      <c r="BK303" s="206">
        <f>ROUND(I303*H303,2)</f>
        <v>0</v>
      </c>
      <c r="BL303" s="14" t="s">
        <v>214</v>
      </c>
      <c r="BM303" s="205" t="s">
        <v>685</v>
      </c>
    </row>
    <row r="304" spans="1:65" s="2" customFormat="1" ht="16.5" customHeight="1">
      <c r="A304" s="31"/>
      <c r="B304" s="32"/>
      <c r="C304" s="211" t="s">
        <v>686</v>
      </c>
      <c r="D304" s="211" t="s">
        <v>297</v>
      </c>
      <c r="E304" s="212" t="s">
        <v>687</v>
      </c>
      <c r="F304" s="213" t="s">
        <v>688</v>
      </c>
      <c r="G304" s="214" t="s">
        <v>208</v>
      </c>
      <c r="H304" s="215">
        <v>1</v>
      </c>
      <c r="I304" s="216"/>
      <c r="J304" s="217">
        <f>ROUND(I304*H304,2)</f>
        <v>0</v>
      </c>
      <c r="K304" s="218"/>
      <c r="L304" s="219"/>
      <c r="M304" s="220" t="s">
        <v>1</v>
      </c>
      <c r="N304" s="221" t="s">
        <v>39</v>
      </c>
      <c r="O304" s="68"/>
      <c r="P304" s="203">
        <f>O304*H304</f>
        <v>0</v>
      </c>
      <c r="Q304" s="203">
        <v>3.32E-2</v>
      </c>
      <c r="R304" s="203">
        <f>Q304*H304</f>
        <v>3.32E-2</v>
      </c>
      <c r="S304" s="203">
        <v>0</v>
      </c>
      <c r="T304" s="204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205" t="s">
        <v>280</v>
      </c>
      <c r="AT304" s="205" t="s">
        <v>297</v>
      </c>
      <c r="AU304" s="205" t="s">
        <v>81</v>
      </c>
      <c r="AY304" s="14" t="s">
        <v>145</v>
      </c>
      <c r="BE304" s="206">
        <f>IF(N304="základní",J304,0)</f>
        <v>0</v>
      </c>
      <c r="BF304" s="206">
        <f>IF(N304="snížená",J304,0)</f>
        <v>0</v>
      </c>
      <c r="BG304" s="206">
        <f>IF(N304="zákl. přenesená",J304,0)</f>
        <v>0</v>
      </c>
      <c r="BH304" s="206">
        <f>IF(N304="sníž. přenesená",J304,0)</f>
        <v>0</v>
      </c>
      <c r="BI304" s="206">
        <f>IF(N304="nulová",J304,0)</f>
        <v>0</v>
      </c>
      <c r="BJ304" s="14" t="s">
        <v>79</v>
      </c>
      <c r="BK304" s="206">
        <f>ROUND(I304*H304,2)</f>
        <v>0</v>
      </c>
      <c r="BL304" s="14" t="s">
        <v>214</v>
      </c>
      <c r="BM304" s="205" t="s">
        <v>689</v>
      </c>
    </row>
    <row r="305" spans="1:65" s="2" customFormat="1" ht="21.75" customHeight="1">
      <c r="A305" s="31"/>
      <c r="B305" s="32"/>
      <c r="C305" s="193" t="s">
        <v>690</v>
      </c>
      <c r="D305" s="193" t="s">
        <v>147</v>
      </c>
      <c r="E305" s="194" t="s">
        <v>691</v>
      </c>
      <c r="F305" s="195" t="s">
        <v>692</v>
      </c>
      <c r="G305" s="196" t="s">
        <v>181</v>
      </c>
      <c r="H305" s="197">
        <v>3.5000000000000003E-2</v>
      </c>
      <c r="I305" s="198"/>
      <c r="J305" s="199">
        <f>ROUND(I305*H305,2)</f>
        <v>0</v>
      </c>
      <c r="K305" s="200"/>
      <c r="L305" s="36"/>
      <c r="M305" s="201" t="s">
        <v>1</v>
      </c>
      <c r="N305" s="202" t="s">
        <v>39</v>
      </c>
      <c r="O305" s="68"/>
      <c r="P305" s="203">
        <f>O305*H305</f>
        <v>0</v>
      </c>
      <c r="Q305" s="203">
        <v>0</v>
      </c>
      <c r="R305" s="203">
        <f>Q305*H305</f>
        <v>0</v>
      </c>
      <c r="S305" s="203">
        <v>0</v>
      </c>
      <c r="T305" s="204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205" t="s">
        <v>214</v>
      </c>
      <c r="AT305" s="205" t="s">
        <v>147</v>
      </c>
      <c r="AU305" s="205" t="s">
        <v>81</v>
      </c>
      <c r="AY305" s="14" t="s">
        <v>145</v>
      </c>
      <c r="BE305" s="206">
        <f>IF(N305="základní",J305,0)</f>
        <v>0</v>
      </c>
      <c r="BF305" s="206">
        <f>IF(N305="snížená",J305,0)</f>
        <v>0</v>
      </c>
      <c r="BG305" s="206">
        <f>IF(N305="zákl. přenesená",J305,0)</f>
        <v>0</v>
      </c>
      <c r="BH305" s="206">
        <f>IF(N305="sníž. přenesená",J305,0)</f>
        <v>0</v>
      </c>
      <c r="BI305" s="206">
        <f>IF(N305="nulová",J305,0)</f>
        <v>0</v>
      </c>
      <c r="BJ305" s="14" t="s">
        <v>79</v>
      </c>
      <c r="BK305" s="206">
        <f>ROUND(I305*H305,2)</f>
        <v>0</v>
      </c>
      <c r="BL305" s="14" t="s">
        <v>214</v>
      </c>
      <c r="BM305" s="205" t="s">
        <v>693</v>
      </c>
    </row>
    <row r="306" spans="1:65" s="12" customFormat="1" ht="22.9" customHeight="1">
      <c r="B306" s="177"/>
      <c r="C306" s="178"/>
      <c r="D306" s="179" t="s">
        <v>73</v>
      </c>
      <c r="E306" s="191" t="s">
        <v>694</v>
      </c>
      <c r="F306" s="191" t="s">
        <v>695</v>
      </c>
      <c r="G306" s="178"/>
      <c r="H306" s="178"/>
      <c r="I306" s="181"/>
      <c r="J306" s="192">
        <f>BK306</f>
        <v>0</v>
      </c>
      <c r="K306" s="178"/>
      <c r="L306" s="183"/>
      <c r="M306" s="184"/>
      <c r="N306" s="185"/>
      <c r="O306" s="185"/>
      <c r="P306" s="186">
        <f>SUM(P307:P311)</f>
        <v>0</v>
      </c>
      <c r="Q306" s="185"/>
      <c r="R306" s="186">
        <f>SUM(R307:R311)</f>
        <v>8.5360699999999998E-2</v>
      </c>
      <c r="S306" s="185"/>
      <c r="T306" s="187">
        <f>SUM(T307:T311)</f>
        <v>0</v>
      </c>
      <c r="AR306" s="188" t="s">
        <v>81</v>
      </c>
      <c r="AT306" s="189" t="s">
        <v>73</v>
      </c>
      <c r="AU306" s="189" t="s">
        <v>79</v>
      </c>
      <c r="AY306" s="188" t="s">
        <v>145</v>
      </c>
      <c r="BK306" s="190">
        <f>SUM(BK307:BK311)</f>
        <v>0</v>
      </c>
    </row>
    <row r="307" spans="1:65" s="2" customFormat="1" ht="21.75" customHeight="1">
      <c r="A307" s="31"/>
      <c r="B307" s="32"/>
      <c r="C307" s="193" t="s">
        <v>696</v>
      </c>
      <c r="D307" s="193" t="s">
        <v>147</v>
      </c>
      <c r="E307" s="194" t="s">
        <v>697</v>
      </c>
      <c r="F307" s="195" t="s">
        <v>698</v>
      </c>
      <c r="G307" s="196" t="s">
        <v>212</v>
      </c>
      <c r="H307" s="197">
        <v>12.03</v>
      </c>
      <c r="I307" s="198"/>
      <c r="J307" s="199">
        <f>ROUND(I307*H307,2)</f>
        <v>0</v>
      </c>
      <c r="K307" s="200"/>
      <c r="L307" s="36"/>
      <c r="M307" s="201" t="s">
        <v>1</v>
      </c>
      <c r="N307" s="202" t="s">
        <v>39</v>
      </c>
      <c r="O307" s="68"/>
      <c r="P307" s="203">
        <f>O307*H307</f>
        <v>0</v>
      </c>
      <c r="Q307" s="203">
        <v>6.9999999999999999E-4</v>
      </c>
      <c r="R307" s="203">
        <f>Q307*H307</f>
        <v>8.4209999999999997E-3</v>
      </c>
      <c r="S307" s="203">
        <v>0</v>
      </c>
      <c r="T307" s="204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205" t="s">
        <v>214</v>
      </c>
      <c r="AT307" s="205" t="s">
        <v>147</v>
      </c>
      <c r="AU307" s="205" t="s">
        <v>81</v>
      </c>
      <c r="AY307" s="14" t="s">
        <v>145</v>
      </c>
      <c r="BE307" s="206">
        <f>IF(N307="základní",J307,0)</f>
        <v>0</v>
      </c>
      <c r="BF307" s="206">
        <f>IF(N307="snížená",J307,0)</f>
        <v>0</v>
      </c>
      <c r="BG307" s="206">
        <f>IF(N307="zákl. přenesená",J307,0)</f>
        <v>0</v>
      </c>
      <c r="BH307" s="206">
        <f>IF(N307="sníž. přenesená",J307,0)</f>
        <v>0</v>
      </c>
      <c r="BI307" s="206">
        <f>IF(N307="nulová",J307,0)</f>
        <v>0</v>
      </c>
      <c r="BJ307" s="14" t="s">
        <v>79</v>
      </c>
      <c r="BK307" s="206">
        <f>ROUND(I307*H307,2)</f>
        <v>0</v>
      </c>
      <c r="BL307" s="14" t="s">
        <v>214</v>
      </c>
      <c r="BM307" s="205" t="s">
        <v>699</v>
      </c>
    </row>
    <row r="308" spans="1:65" s="2" customFormat="1" ht="21.75" customHeight="1">
      <c r="A308" s="31"/>
      <c r="B308" s="32"/>
      <c r="C308" s="193" t="s">
        <v>700</v>
      </c>
      <c r="D308" s="193" t="s">
        <v>147</v>
      </c>
      <c r="E308" s="194" t="s">
        <v>701</v>
      </c>
      <c r="F308" s="195" t="s">
        <v>702</v>
      </c>
      <c r="G308" s="196" t="s">
        <v>212</v>
      </c>
      <c r="H308" s="197">
        <v>33.590000000000003</v>
      </c>
      <c r="I308" s="198"/>
      <c r="J308" s="199">
        <f>ROUND(I308*H308,2)</f>
        <v>0</v>
      </c>
      <c r="K308" s="200"/>
      <c r="L308" s="36"/>
      <c r="M308" s="201" t="s">
        <v>1</v>
      </c>
      <c r="N308" s="202" t="s">
        <v>39</v>
      </c>
      <c r="O308" s="68"/>
      <c r="P308" s="203">
        <f>O308*H308</f>
        <v>0</v>
      </c>
      <c r="Q308" s="203">
        <v>1.2700000000000001E-3</v>
      </c>
      <c r="R308" s="203">
        <f>Q308*H308</f>
        <v>4.2659300000000004E-2</v>
      </c>
      <c r="S308" s="203">
        <v>0</v>
      </c>
      <c r="T308" s="204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205" t="s">
        <v>214</v>
      </c>
      <c r="AT308" s="205" t="s">
        <v>147</v>
      </c>
      <c r="AU308" s="205" t="s">
        <v>81</v>
      </c>
      <c r="AY308" s="14" t="s">
        <v>145</v>
      </c>
      <c r="BE308" s="206">
        <f>IF(N308="základní",J308,0)</f>
        <v>0</v>
      </c>
      <c r="BF308" s="206">
        <f>IF(N308="snížená",J308,0)</f>
        <v>0</v>
      </c>
      <c r="BG308" s="206">
        <f>IF(N308="zákl. přenesená",J308,0)</f>
        <v>0</v>
      </c>
      <c r="BH308" s="206">
        <f>IF(N308="sníž. přenesená",J308,0)</f>
        <v>0</v>
      </c>
      <c r="BI308" s="206">
        <f>IF(N308="nulová",J308,0)</f>
        <v>0</v>
      </c>
      <c r="BJ308" s="14" t="s">
        <v>79</v>
      </c>
      <c r="BK308" s="206">
        <f>ROUND(I308*H308,2)</f>
        <v>0</v>
      </c>
      <c r="BL308" s="14" t="s">
        <v>214</v>
      </c>
      <c r="BM308" s="205" t="s">
        <v>703</v>
      </c>
    </row>
    <row r="309" spans="1:65" s="2" customFormat="1" ht="21.75" customHeight="1">
      <c r="A309" s="31"/>
      <c r="B309" s="32"/>
      <c r="C309" s="193" t="s">
        <v>704</v>
      </c>
      <c r="D309" s="193" t="s">
        <v>147</v>
      </c>
      <c r="E309" s="194" t="s">
        <v>705</v>
      </c>
      <c r="F309" s="195" t="s">
        <v>706</v>
      </c>
      <c r="G309" s="196" t="s">
        <v>212</v>
      </c>
      <c r="H309" s="197">
        <v>21.56</v>
      </c>
      <c r="I309" s="198"/>
      <c r="J309" s="199">
        <f>ROUND(I309*H309,2)</f>
        <v>0</v>
      </c>
      <c r="K309" s="200"/>
      <c r="L309" s="36"/>
      <c r="M309" s="201" t="s">
        <v>1</v>
      </c>
      <c r="N309" s="202" t="s">
        <v>39</v>
      </c>
      <c r="O309" s="68"/>
      <c r="P309" s="203">
        <f>O309*H309</f>
        <v>0</v>
      </c>
      <c r="Q309" s="203">
        <v>1.5900000000000001E-3</v>
      </c>
      <c r="R309" s="203">
        <f>Q309*H309</f>
        <v>3.4280399999999996E-2</v>
      </c>
      <c r="S309" s="203">
        <v>0</v>
      </c>
      <c r="T309" s="204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205" t="s">
        <v>214</v>
      </c>
      <c r="AT309" s="205" t="s">
        <v>147</v>
      </c>
      <c r="AU309" s="205" t="s">
        <v>81</v>
      </c>
      <c r="AY309" s="14" t="s">
        <v>145</v>
      </c>
      <c r="BE309" s="206">
        <f>IF(N309="základní",J309,0)</f>
        <v>0</v>
      </c>
      <c r="BF309" s="206">
        <f>IF(N309="snížená",J309,0)</f>
        <v>0</v>
      </c>
      <c r="BG309" s="206">
        <f>IF(N309="zákl. přenesená",J309,0)</f>
        <v>0</v>
      </c>
      <c r="BH309" s="206">
        <f>IF(N309="sníž. přenesená",J309,0)</f>
        <v>0</v>
      </c>
      <c r="BI309" s="206">
        <f>IF(N309="nulová",J309,0)</f>
        <v>0</v>
      </c>
      <c r="BJ309" s="14" t="s">
        <v>79</v>
      </c>
      <c r="BK309" s="206">
        <f>ROUND(I309*H309,2)</f>
        <v>0</v>
      </c>
      <c r="BL309" s="14" t="s">
        <v>214</v>
      </c>
      <c r="BM309" s="205" t="s">
        <v>707</v>
      </c>
    </row>
    <row r="310" spans="1:65" s="2" customFormat="1" ht="16.5" customHeight="1">
      <c r="A310" s="31"/>
      <c r="B310" s="32"/>
      <c r="C310" s="193" t="s">
        <v>708</v>
      </c>
      <c r="D310" s="193" t="s">
        <v>147</v>
      </c>
      <c r="E310" s="194" t="s">
        <v>709</v>
      </c>
      <c r="F310" s="195" t="s">
        <v>710</v>
      </c>
      <c r="G310" s="196" t="s">
        <v>212</v>
      </c>
      <c r="H310" s="197">
        <v>67.180000000000007</v>
      </c>
      <c r="I310" s="198"/>
      <c r="J310" s="199">
        <f>ROUND(I310*H310,2)</f>
        <v>0</v>
      </c>
      <c r="K310" s="200"/>
      <c r="L310" s="36"/>
      <c r="M310" s="201" t="s">
        <v>1</v>
      </c>
      <c r="N310" s="202" t="s">
        <v>39</v>
      </c>
      <c r="O310" s="68"/>
      <c r="P310" s="203">
        <f>O310*H310</f>
        <v>0</v>
      </c>
      <c r="Q310" s="203">
        <v>0</v>
      </c>
      <c r="R310" s="203">
        <f>Q310*H310</f>
        <v>0</v>
      </c>
      <c r="S310" s="203">
        <v>0</v>
      </c>
      <c r="T310" s="204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205" t="s">
        <v>214</v>
      </c>
      <c r="AT310" s="205" t="s">
        <v>147</v>
      </c>
      <c r="AU310" s="205" t="s">
        <v>81</v>
      </c>
      <c r="AY310" s="14" t="s">
        <v>145</v>
      </c>
      <c r="BE310" s="206">
        <f>IF(N310="základní",J310,0)</f>
        <v>0</v>
      </c>
      <c r="BF310" s="206">
        <f>IF(N310="snížená",J310,0)</f>
        <v>0</v>
      </c>
      <c r="BG310" s="206">
        <f>IF(N310="zákl. přenesená",J310,0)</f>
        <v>0</v>
      </c>
      <c r="BH310" s="206">
        <f>IF(N310="sníž. přenesená",J310,0)</f>
        <v>0</v>
      </c>
      <c r="BI310" s="206">
        <f>IF(N310="nulová",J310,0)</f>
        <v>0</v>
      </c>
      <c r="BJ310" s="14" t="s">
        <v>79</v>
      </c>
      <c r="BK310" s="206">
        <f>ROUND(I310*H310,2)</f>
        <v>0</v>
      </c>
      <c r="BL310" s="14" t="s">
        <v>214</v>
      </c>
      <c r="BM310" s="205" t="s">
        <v>711</v>
      </c>
    </row>
    <row r="311" spans="1:65" s="2" customFormat="1" ht="21.75" customHeight="1">
      <c r="A311" s="31"/>
      <c r="B311" s="32"/>
      <c r="C311" s="193" t="s">
        <v>712</v>
      </c>
      <c r="D311" s="193" t="s">
        <v>147</v>
      </c>
      <c r="E311" s="194" t="s">
        <v>713</v>
      </c>
      <c r="F311" s="195" t="s">
        <v>714</v>
      </c>
      <c r="G311" s="196" t="s">
        <v>181</v>
      </c>
      <c r="H311" s="197">
        <v>8.5000000000000006E-2</v>
      </c>
      <c r="I311" s="198"/>
      <c r="J311" s="199">
        <f>ROUND(I311*H311,2)</f>
        <v>0</v>
      </c>
      <c r="K311" s="200"/>
      <c r="L311" s="36"/>
      <c r="M311" s="201" t="s">
        <v>1</v>
      </c>
      <c r="N311" s="202" t="s">
        <v>39</v>
      </c>
      <c r="O311" s="68"/>
      <c r="P311" s="203">
        <f>O311*H311</f>
        <v>0</v>
      </c>
      <c r="Q311" s="203">
        <v>0</v>
      </c>
      <c r="R311" s="203">
        <f>Q311*H311</f>
        <v>0</v>
      </c>
      <c r="S311" s="203">
        <v>0</v>
      </c>
      <c r="T311" s="204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205" t="s">
        <v>214</v>
      </c>
      <c r="AT311" s="205" t="s">
        <v>147</v>
      </c>
      <c r="AU311" s="205" t="s">
        <v>81</v>
      </c>
      <c r="AY311" s="14" t="s">
        <v>145</v>
      </c>
      <c r="BE311" s="206">
        <f>IF(N311="základní",J311,0)</f>
        <v>0</v>
      </c>
      <c r="BF311" s="206">
        <f>IF(N311="snížená",J311,0)</f>
        <v>0</v>
      </c>
      <c r="BG311" s="206">
        <f>IF(N311="zákl. přenesená",J311,0)</f>
        <v>0</v>
      </c>
      <c r="BH311" s="206">
        <f>IF(N311="sníž. přenesená",J311,0)</f>
        <v>0</v>
      </c>
      <c r="BI311" s="206">
        <f>IF(N311="nulová",J311,0)</f>
        <v>0</v>
      </c>
      <c r="BJ311" s="14" t="s">
        <v>79</v>
      </c>
      <c r="BK311" s="206">
        <f>ROUND(I311*H311,2)</f>
        <v>0</v>
      </c>
      <c r="BL311" s="14" t="s">
        <v>214</v>
      </c>
      <c r="BM311" s="205" t="s">
        <v>715</v>
      </c>
    </row>
    <row r="312" spans="1:65" s="12" customFormat="1" ht="22.9" customHeight="1">
      <c r="B312" s="177"/>
      <c r="C312" s="178"/>
      <c r="D312" s="179" t="s">
        <v>73</v>
      </c>
      <c r="E312" s="191" t="s">
        <v>716</v>
      </c>
      <c r="F312" s="191" t="s">
        <v>717</v>
      </c>
      <c r="G312" s="178"/>
      <c r="H312" s="178"/>
      <c r="I312" s="181"/>
      <c r="J312" s="192">
        <f>BK312</f>
        <v>0</v>
      </c>
      <c r="K312" s="178"/>
      <c r="L312" s="183"/>
      <c r="M312" s="184"/>
      <c r="N312" s="185"/>
      <c r="O312" s="185"/>
      <c r="P312" s="186">
        <f>SUM(P313:P317)</f>
        <v>0</v>
      </c>
      <c r="Q312" s="185"/>
      <c r="R312" s="186">
        <f>SUM(R313:R317)</f>
        <v>0.38890000000000002</v>
      </c>
      <c r="S312" s="185"/>
      <c r="T312" s="187">
        <f>SUM(T313:T317)</f>
        <v>0</v>
      </c>
      <c r="AR312" s="188" t="s">
        <v>81</v>
      </c>
      <c r="AT312" s="189" t="s">
        <v>73</v>
      </c>
      <c r="AU312" s="189" t="s">
        <v>79</v>
      </c>
      <c r="AY312" s="188" t="s">
        <v>145</v>
      </c>
      <c r="BK312" s="190">
        <f>SUM(BK313:BK317)</f>
        <v>0</v>
      </c>
    </row>
    <row r="313" spans="1:65" s="2" customFormat="1" ht="33" customHeight="1">
      <c r="A313" s="31"/>
      <c r="B313" s="32"/>
      <c r="C313" s="193" t="s">
        <v>718</v>
      </c>
      <c r="D313" s="193" t="s">
        <v>147</v>
      </c>
      <c r="E313" s="194" t="s">
        <v>719</v>
      </c>
      <c r="F313" s="195" t="s">
        <v>720</v>
      </c>
      <c r="G313" s="196" t="s">
        <v>208</v>
      </c>
      <c r="H313" s="197">
        <v>4</v>
      </c>
      <c r="I313" s="198"/>
      <c r="J313" s="199">
        <f>ROUND(I313*H313,2)</f>
        <v>0</v>
      </c>
      <c r="K313" s="200"/>
      <c r="L313" s="36"/>
      <c r="M313" s="201" t="s">
        <v>1</v>
      </c>
      <c r="N313" s="202" t="s">
        <v>39</v>
      </c>
      <c r="O313" s="68"/>
      <c r="P313" s="203">
        <f>O313*H313</f>
        <v>0</v>
      </c>
      <c r="Q313" s="203">
        <v>1.7250000000000001E-2</v>
      </c>
      <c r="R313" s="203">
        <f>Q313*H313</f>
        <v>6.9000000000000006E-2</v>
      </c>
      <c r="S313" s="203">
        <v>0</v>
      </c>
      <c r="T313" s="204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205" t="s">
        <v>214</v>
      </c>
      <c r="AT313" s="205" t="s">
        <v>147</v>
      </c>
      <c r="AU313" s="205" t="s">
        <v>81</v>
      </c>
      <c r="AY313" s="14" t="s">
        <v>145</v>
      </c>
      <c r="BE313" s="206">
        <f>IF(N313="základní",J313,0)</f>
        <v>0</v>
      </c>
      <c r="BF313" s="206">
        <f>IF(N313="snížená",J313,0)</f>
        <v>0</v>
      </c>
      <c r="BG313" s="206">
        <f>IF(N313="zákl. přenesená",J313,0)</f>
        <v>0</v>
      </c>
      <c r="BH313" s="206">
        <f>IF(N313="sníž. přenesená",J313,0)</f>
        <v>0</v>
      </c>
      <c r="BI313" s="206">
        <f>IF(N313="nulová",J313,0)</f>
        <v>0</v>
      </c>
      <c r="BJ313" s="14" t="s">
        <v>79</v>
      </c>
      <c r="BK313" s="206">
        <f>ROUND(I313*H313,2)</f>
        <v>0</v>
      </c>
      <c r="BL313" s="14" t="s">
        <v>214</v>
      </c>
      <c r="BM313" s="205" t="s">
        <v>721</v>
      </c>
    </row>
    <row r="314" spans="1:65" s="2" customFormat="1" ht="33" customHeight="1">
      <c r="A314" s="31"/>
      <c r="B314" s="32"/>
      <c r="C314" s="193" t="s">
        <v>722</v>
      </c>
      <c r="D314" s="193" t="s">
        <v>147</v>
      </c>
      <c r="E314" s="194" t="s">
        <v>723</v>
      </c>
      <c r="F314" s="195" t="s">
        <v>724</v>
      </c>
      <c r="G314" s="196" t="s">
        <v>208</v>
      </c>
      <c r="H314" s="197">
        <v>10</v>
      </c>
      <c r="I314" s="198"/>
      <c r="J314" s="199">
        <f>ROUND(I314*H314,2)</f>
        <v>0</v>
      </c>
      <c r="K314" s="200"/>
      <c r="L314" s="36"/>
      <c r="M314" s="201" t="s">
        <v>1</v>
      </c>
      <c r="N314" s="202" t="s">
        <v>39</v>
      </c>
      <c r="O314" s="68"/>
      <c r="P314" s="203">
        <f>O314*H314</f>
        <v>0</v>
      </c>
      <c r="Q314" s="203">
        <v>2.3699999999999999E-2</v>
      </c>
      <c r="R314" s="203">
        <f>Q314*H314</f>
        <v>0.23699999999999999</v>
      </c>
      <c r="S314" s="203">
        <v>0</v>
      </c>
      <c r="T314" s="204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205" t="s">
        <v>214</v>
      </c>
      <c r="AT314" s="205" t="s">
        <v>147</v>
      </c>
      <c r="AU314" s="205" t="s">
        <v>81</v>
      </c>
      <c r="AY314" s="14" t="s">
        <v>145</v>
      </c>
      <c r="BE314" s="206">
        <f>IF(N314="základní",J314,0)</f>
        <v>0</v>
      </c>
      <c r="BF314" s="206">
        <f>IF(N314="snížená",J314,0)</f>
        <v>0</v>
      </c>
      <c r="BG314" s="206">
        <f>IF(N314="zákl. přenesená",J314,0)</f>
        <v>0</v>
      </c>
      <c r="BH314" s="206">
        <f>IF(N314="sníž. přenesená",J314,0)</f>
        <v>0</v>
      </c>
      <c r="BI314" s="206">
        <f>IF(N314="nulová",J314,0)</f>
        <v>0</v>
      </c>
      <c r="BJ314" s="14" t="s">
        <v>79</v>
      </c>
      <c r="BK314" s="206">
        <f>ROUND(I314*H314,2)</f>
        <v>0</v>
      </c>
      <c r="BL314" s="14" t="s">
        <v>214</v>
      </c>
      <c r="BM314" s="205" t="s">
        <v>725</v>
      </c>
    </row>
    <row r="315" spans="1:65" s="2" customFormat="1" ht="33" customHeight="1">
      <c r="A315" s="31"/>
      <c r="B315" s="32"/>
      <c r="C315" s="193" t="s">
        <v>726</v>
      </c>
      <c r="D315" s="193" t="s">
        <v>147</v>
      </c>
      <c r="E315" s="194" t="s">
        <v>727</v>
      </c>
      <c r="F315" s="195" t="s">
        <v>728</v>
      </c>
      <c r="G315" s="196" t="s">
        <v>208</v>
      </c>
      <c r="H315" s="197">
        <v>1</v>
      </c>
      <c r="I315" s="198"/>
      <c r="J315" s="199">
        <f>ROUND(I315*H315,2)</f>
        <v>0</v>
      </c>
      <c r="K315" s="200"/>
      <c r="L315" s="36"/>
      <c r="M315" s="201" t="s">
        <v>1</v>
      </c>
      <c r="N315" s="202" t="s">
        <v>39</v>
      </c>
      <c r="O315" s="68"/>
      <c r="P315" s="203">
        <f>O315*H315</f>
        <v>0</v>
      </c>
      <c r="Q315" s="203">
        <v>3.6600000000000001E-2</v>
      </c>
      <c r="R315" s="203">
        <f>Q315*H315</f>
        <v>3.6600000000000001E-2</v>
      </c>
      <c r="S315" s="203">
        <v>0</v>
      </c>
      <c r="T315" s="204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205" t="s">
        <v>214</v>
      </c>
      <c r="AT315" s="205" t="s">
        <v>147</v>
      </c>
      <c r="AU315" s="205" t="s">
        <v>81</v>
      </c>
      <c r="AY315" s="14" t="s">
        <v>145</v>
      </c>
      <c r="BE315" s="206">
        <f>IF(N315="základní",J315,0)</f>
        <v>0</v>
      </c>
      <c r="BF315" s="206">
        <f>IF(N315="snížená",J315,0)</f>
        <v>0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14" t="s">
        <v>79</v>
      </c>
      <c r="BK315" s="206">
        <f>ROUND(I315*H315,2)</f>
        <v>0</v>
      </c>
      <c r="BL315" s="14" t="s">
        <v>214</v>
      </c>
      <c r="BM315" s="205" t="s">
        <v>729</v>
      </c>
    </row>
    <row r="316" spans="1:65" s="2" customFormat="1" ht="33" customHeight="1">
      <c r="A316" s="31"/>
      <c r="B316" s="32"/>
      <c r="C316" s="193" t="s">
        <v>730</v>
      </c>
      <c r="D316" s="193" t="s">
        <v>147</v>
      </c>
      <c r="E316" s="194" t="s">
        <v>731</v>
      </c>
      <c r="F316" s="195" t="s">
        <v>732</v>
      </c>
      <c r="G316" s="196" t="s">
        <v>208</v>
      </c>
      <c r="H316" s="197">
        <v>1</v>
      </c>
      <c r="I316" s="198"/>
      <c r="J316" s="199">
        <f>ROUND(I316*H316,2)</f>
        <v>0</v>
      </c>
      <c r="K316" s="200"/>
      <c r="L316" s="36"/>
      <c r="M316" s="201" t="s">
        <v>1</v>
      </c>
      <c r="N316" s="202" t="s">
        <v>39</v>
      </c>
      <c r="O316" s="68"/>
      <c r="P316" s="203">
        <f>O316*H316</f>
        <v>0</v>
      </c>
      <c r="Q316" s="203">
        <v>4.6300000000000001E-2</v>
      </c>
      <c r="R316" s="203">
        <f>Q316*H316</f>
        <v>4.6300000000000001E-2</v>
      </c>
      <c r="S316" s="203">
        <v>0</v>
      </c>
      <c r="T316" s="204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205" t="s">
        <v>214</v>
      </c>
      <c r="AT316" s="205" t="s">
        <v>147</v>
      </c>
      <c r="AU316" s="205" t="s">
        <v>81</v>
      </c>
      <c r="AY316" s="14" t="s">
        <v>145</v>
      </c>
      <c r="BE316" s="206">
        <f>IF(N316="základní",J316,0)</f>
        <v>0</v>
      </c>
      <c r="BF316" s="206">
        <f>IF(N316="snížená",J316,0)</f>
        <v>0</v>
      </c>
      <c r="BG316" s="206">
        <f>IF(N316="zákl. přenesená",J316,0)</f>
        <v>0</v>
      </c>
      <c r="BH316" s="206">
        <f>IF(N316="sníž. přenesená",J316,0)</f>
        <v>0</v>
      </c>
      <c r="BI316" s="206">
        <f>IF(N316="nulová",J316,0)</f>
        <v>0</v>
      </c>
      <c r="BJ316" s="14" t="s">
        <v>79</v>
      </c>
      <c r="BK316" s="206">
        <f>ROUND(I316*H316,2)</f>
        <v>0</v>
      </c>
      <c r="BL316" s="14" t="s">
        <v>214</v>
      </c>
      <c r="BM316" s="205" t="s">
        <v>733</v>
      </c>
    </row>
    <row r="317" spans="1:65" s="2" customFormat="1" ht="21.75" customHeight="1">
      <c r="A317" s="31"/>
      <c r="B317" s="32"/>
      <c r="C317" s="193" t="s">
        <v>734</v>
      </c>
      <c r="D317" s="193" t="s">
        <v>147</v>
      </c>
      <c r="E317" s="194" t="s">
        <v>735</v>
      </c>
      <c r="F317" s="195" t="s">
        <v>736</v>
      </c>
      <c r="G317" s="196" t="s">
        <v>181</v>
      </c>
      <c r="H317" s="197">
        <v>0.38900000000000001</v>
      </c>
      <c r="I317" s="198"/>
      <c r="J317" s="199">
        <f>ROUND(I317*H317,2)</f>
        <v>0</v>
      </c>
      <c r="K317" s="200"/>
      <c r="L317" s="36"/>
      <c r="M317" s="201" t="s">
        <v>1</v>
      </c>
      <c r="N317" s="202" t="s">
        <v>39</v>
      </c>
      <c r="O317" s="68"/>
      <c r="P317" s="203">
        <f>O317*H317</f>
        <v>0</v>
      </c>
      <c r="Q317" s="203">
        <v>0</v>
      </c>
      <c r="R317" s="203">
        <f>Q317*H317</f>
        <v>0</v>
      </c>
      <c r="S317" s="203">
        <v>0</v>
      </c>
      <c r="T317" s="204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205" t="s">
        <v>214</v>
      </c>
      <c r="AT317" s="205" t="s">
        <v>147</v>
      </c>
      <c r="AU317" s="205" t="s">
        <v>81</v>
      </c>
      <c r="AY317" s="14" t="s">
        <v>145</v>
      </c>
      <c r="BE317" s="206">
        <f>IF(N317="základní",J317,0)</f>
        <v>0</v>
      </c>
      <c r="BF317" s="206">
        <f>IF(N317="snížená",J317,0)</f>
        <v>0</v>
      </c>
      <c r="BG317" s="206">
        <f>IF(N317="zákl. přenesená",J317,0)</f>
        <v>0</v>
      </c>
      <c r="BH317" s="206">
        <f>IF(N317="sníž. přenesená",J317,0)</f>
        <v>0</v>
      </c>
      <c r="BI317" s="206">
        <f>IF(N317="nulová",J317,0)</f>
        <v>0</v>
      </c>
      <c r="BJ317" s="14" t="s">
        <v>79</v>
      </c>
      <c r="BK317" s="206">
        <f>ROUND(I317*H317,2)</f>
        <v>0</v>
      </c>
      <c r="BL317" s="14" t="s">
        <v>214</v>
      </c>
      <c r="BM317" s="205" t="s">
        <v>737</v>
      </c>
    </row>
    <row r="318" spans="1:65" s="12" customFormat="1" ht="22.9" customHeight="1">
      <c r="B318" s="177"/>
      <c r="C318" s="178"/>
      <c r="D318" s="179" t="s">
        <v>73</v>
      </c>
      <c r="E318" s="191" t="s">
        <v>738</v>
      </c>
      <c r="F318" s="191" t="s">
        <v>739</v>
      </c>
      <c r="G318" s="178"/>
      <c r="H318" s="178"/>
      <c r="I318" s="181"/>
      <c r="J318" s="192">
        <f>BK318</f>
        <v>0</v>
      </c>
      <c r="K318" s="178"/>
      <c r="L318" s="183"/>
      <c r="M318" s="184"/>
      <c r="N318" s="185"/>
      <c r="O318" s="185"/>
      <c r="P318" s="186">
        <f>SUM(P319:P343)</f>
        <v>0</v>
      </c>
      <c r="Q318" s="185"/>
      <c r="R318" s="186">
        <f>SUM(R319:R343)</f>
        <v>0.20599920000000002</v>
      </c>
      <c r="S318" s="185"/>
      <c r="T318" s="187">
        <f>SUM(T319:T343)</f>
        <v>0</v>
      </c>
      <c r="AR318" s="188" t="s">
        <v>81</v>
      </c>
      <c r="AT318" s="189" t="s">
        <v>73</v>
      </c>
      <c r="AU318" s="189" t="s">
        <v>79</v>
      </c>
      <c r="AY318" s="188" t="s">
        <v>145</v>
      </c>
      <c r="BK318" s="190">
        <f>SUM(BK319:BK343)</f>
        <v>0</v>
      </c>
    </row>
    <row r="319" spans="1:65" s="2" customFormat="1" ht="21.75" customHeight="1">
      <c r="A319" s="31"/>
      <c r="B319" s="32"/>
      <c r="C319" s="193" t="s">
        <v>740</v>
      </c>
      <c r="D319" s="193" t="s">
        <v>147</v>
      </c>
      <c r="E319" s="194" t="s">
        <v>741</v>
      </c>
      <c r="F319" s="195" t="s">
        <v>742</v>
      </c>
      <c r="G319" s="196" t="s">
        <v>212</v>
      </c>
      <c r="H319" s="197">
        <v>250</v>
      </c>
      <c r="I319" s="198"/>
      <c r="J319" s="199">
        <f t="shared" ref="J319:J340" si="115">ROUND(I319*H319,2)</f>
        <v>0</v>
      </c>
      <c r="K319" s="200"/>
      <c r="L319" s="36"/>
      <c r="M319" s="201" t="s">
        <v>1</v>
      </c>
      <c r="N319" s="202" t="s">
        <v>39</v>
      </c>
      <c r="O319" s="68"/>
      <c r="P319" s="203">
        <f t="shared" ref="P319:P340" si="116">O319*H319</f>
        <v>0</v>
      </c>
      <c r="Q319" s="203">
        <v>0</v>
      </c>
      <c r="R319" s="203">
        <f t="shared" ref="R319:R340" si="117">Q319*H319</f>
        <v>0</v>
      </c>
      <c r="S319" s="203">
        <v>0</v>
      </c>
      <c r="T319" s="204">
        <f t="shared" ref="T319:T340" si="118"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205" t="s">
        <v>214</v>
      </c>
      <c r="AT319" s="205" t="s">
        <v>147</v>
      </c>
      <c r="AU319" s="205" t="s">
        <v>81</v>
      </c>
      <c r="AY319" s="14" t="s">
        <v>145</v>
      </c>
      <c r="BE319" s="206">
        <f t="shared" ref="BE319:BE340" si="119">IF(N319="základní",J319,0)</f>
        <v>0</v>
      </c>
      <c r="BF319" s="206">
        <f t="shared" ref="BF319:BF340" si="120">IF(N319="snížená",J319,0)</f>
        <v>0</v>
      </c>
      <c r="BG319" s="206">
        <f t="shared" ref="BG319:BG340" si="121">IF(N319="zákl. přenesená",J319,0)</f>
        <v>0</v>
      </c>
      <c r="BH319" s="206">
        <f t="shared" ref="BH319:BH340" si="122">IF(N319="sníž. přenesená",J319,0)</f>
        <v>0</v>
      </c>
      <c r="BI319" s="206">
        <f t="shared" ref="BI319:BI340" si="123">IF(N319="nulová",J319,0)</f>
        <v>0</v>
      </c>
      <c r="BJ319" s="14" t="s">
        <v>79</v>
      </c>
      <c r="BK319" s="206">
        <f t="shared" ref="BK319:BK340" si="124">ROUND(I319*H319,2)</f>
        <v>0</v>
      </c>
      <c r="BL319" s="14" t="s">
        <v>214</v>
      </c>
      <c r="BM319" s="205" t="s">
        <v>743</v>
      </c>
    </row>
    <row r="320" spans="1:65" s="2" customFormat="1" ht="21.75" customHeight="1">
      <c r="A320" s="31"/>
      <c r="B320" s="32"/>
      <c r="C320" s="193" t="s">
        <v>744</v>
      </c>
      <c r="D320" s="193" t="s">
        <v>147</v>
      </c>
      <c r="E320" s="194" t="s">
        <v>745</v>
      </c>
      <c r="F320" s="195" t="s">
        <v>746</v>
      </c>
      <c r="G320" s="196" t="s">
        <v>212</v>
      </c>
      <c r="H320" s="197">
        <v>201.3</v>
      </c>
      <c r="I320" s="198"/>
      <c r="J320" s="199">
        <f t="shared" si="115"/>
        <v>0</v>
      </c>
      <c r="K320" s="200"/>
      <c r="L320" s="36"/>
      <c r="M320" s="201" t="s">
        <v>1</v>
      </c>
      <c r="N320" s="202" t="s">
        <v>39</v>
      </c>
      <c r="O320" s="68"/>
      <c r="P320" s="203">
        <f t="shared" si="116"/>
        <v>0</v>
      </c>
      <c r="Q320" s="203">
        <v>0</v>
      </c>
      <c r="R320" s="203">
        <f t="shared" si="117"/>
        <v>0</v>
      </c>
      <c r="S320" s="203">
        <v>0</v>
      </c>
      <c r="T320" s="204">
        <f t="shared" si="118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205" t="s">
        <v>214</v>
      </c>
      <c r="AT320" s="205" t="s">
        <v>147</v>
      </c>
      <c r="AU320" s="205" t="s">
        <v>81</v>
      </c>
      <c r="AY320" s="14" t="s">
        <v>145</v>
      </c>
      <c r="BE320" s="206">
        <f t="shared" si="119"/>
        <v>0</v>
      </c>
      <c r="BF320" s="206">
        <f t="shared" si="120"/>
        <v>0</v>
      </c>
      <c r="BG320" s="206">
        <f t="shared" si="121"/>
        <v>0</v>
      </c>
      <c r="BH320" s="206">
        <f t="shared" si="122"/>
        <v>0</v>
      </c>
      <c r="BI320" s="206">
        <f t="shared" si="123"/>
        <v>0</v>
      </c>
      <c r="BJ320" s="14" t="s">
        <v>79</v>
      </c>
      <c r="BK320" s="206">
        <f t="shared" si="124"/>
        <v>0</v>
      </c>
      <c r="BL320" s="14" t="s">
        <v>214</v>
      </c>
      <c r="BM320" s="205" t="s">
        <v>747</v>
      </c>
    </row>
    <row r="321" spans="1:65" s="2" customFormat="1" ht="16.5" customHeight="1">
      <c r="A321" s="31"/>
      <c r="B321" s="32"/>
      <c r="C321" s="211" t="s">
        <v>748</v>
      </c>
      <c r="D321" s="211" t="s">
        <v>297</v>
      </c>
      <c r="E321" s="212" t="s">
        <v>749</v>
      </c>
      <c r="F321" s="213" t="s">
        <v>750</v>
      </c>
      <c r="G321" s="214" t="s">
        <v>212</v>
      </c>
      <c r="H321" s="215">
        <v>241.56</v>
      </c>
      <c r="I321" s="216"/>
      <c r="J321" s="217">
        <f t="shared" si="115"/>
        <v>0</v>
      </c>
      <c r="K321" s="218"/>
      <c r="L321" s="219"/>
      <c r="M321" s="220" t="s">
        <v>1</v>
      </c>
      <c r="N321" s="221" t="s">
        <v>39</v>
      </c>
      <c r="O321" s="68"/>
      <c r="P321" s="203">
        <f t="shared" si="116"/>
        <v>0</v>
      </c>
      <c r="Q321" s="203">
        <v>1.2E-4</v>
      </c>
      <c r="R321" s="203">
        <f t="shared" si="117"/>
        <v>2.8987200000000001E-2</v>
      </c>
      <c r="S321" s="203">
        <v>0</v>
      </c>
      <c r="T321" s="204">
        <f t="shared" si="118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205" t="s">
        <v>280</v>
      </c>
      <c r="AT321" s="205" t="s">
        <v>297</v>
      </c>
      <c r="AU321" s="205" t="s">
        <v>81</v>
      </c>
      <c r="AY321" s="14" t="s">
        <v>145</v>
      </c>
      <c r="BE321" s="206">
        <f t="shared" si="119"/>
        <v>0</v>
      </c>
      <c r="BF321" s="206">
        <f t="shared" si="120"/>
        <v>0</v>
      </c>
      <c r="BG321" s="206">
        <f t="shared" si="121"/>
        <v>0</v>
      </c>
      <c r="BH321" s="206">
        <f t="shared" si="122"/>
        <v>0</v>
      </c>
      <c r="BI321" s="206">
        <f t="shared" si="123"/>
        <v>0</v>
      </c>
      <c r="BJ321" s="14" t="s">
        <v>79</v>
      </c>
      <c r="BK321" s="206">
        <f t="shared" si="124"/>
        <v>0</v>
      </c>
      <c r="BL321" s="14" t="s">
        <v>214</v>
      </c>
      <c r="BM321" s="205" t="s">
        <v>751</v>
      </c>
    </row>
    <row r="322" spans="1:65" s="2" customFormat="1" ht="21.75" customHeight="1">
      <c r="A322" s="31"/>
      <c r="B322" s="32"/>
      <c r="C322" s="193" t="s">
        <v>752</v>
      </c>
      <c r="D322" s="193" t="s">
        <v>147</v>
      </c>
      <c r="E322" s="194" t="s">
        <v>753</v>
      </c>
      <c r="F322" s="195" t="s">
        <v>754</v>
      </c>
      <c r="G322" s="196" t="s">
        <v>212</v>
      </c>
      <c r="H322" s="197">
        <v>163</v>
      </c>
      <c r="I322" s="198"/>
      <c r="J322" s="199">
        <f t="shared" si="115"/>
        <v>0</v>
      </c>
      <c r="K322" s="200"/>
      <c r="L322" s="36"/>
      <c r="M322" s="201" t="s">
        <v>1</v>
      </c>
      <c r="N322" s="202" t="s">
        <v>39</v>
      </c>
      <c r="O322" s="68"/>
      <c r="P322" s="203">
        <f t="shared" si="116"/>
        <v>0</v>
      </c>
      <c r="Q322" s="203">
        <v>0</v>
      </c>
      <c r="R322" s="203">
        <f t="shared" si="117"/>
        <v>0</v>
      </c>
      <c r="S322" s="203">
        <v>0</v>
      </c>
      <c r="T322" s="204">
        <f t="shared" si="118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205" t="s">
        <v>214</v>
      </c>
      <c r="AT322" s="205" t="s">
        <v>147</v>
      </c>
      <c r="AU322" s="205" t="s">
        <v>81</v>
      </c>
      <c r="AY322" s="14" t="s">
        <v>145</v>
      </c>
      <c r="BE322" s="206">
        <f t="shared" si="119"/>
        <v>0</v>
      </c>
      <c r="BF322" s="206">
        <f t="shared" si="120"/>
        <v>0</v>
      </c>
      <c r="BG322" s="206">
        <f t="shared" si="121"/>
        <v>0</v>
      </c>
      <c r="BH322" s="206">
        <f t="shared" si="122"/>
        <v>0</v>
      </c>
      <c r="BI322" s="206">
        <f t="shared" si="123"/>
        <v>0</v>
      </c>
      <c r="BJ322" s="14" t="s">
        <v>79</v>
      </c>
      <c r="BK322" s="206">
        <f t="shared" si="124"/>
        <v>0</v>
      </c>
      <c r="BL322" s="14" t="s">
        <v>214</v>
      </c>
      <c r="BM322" s="205" t="s">
        <v>755</v>
      </c>
    </row>
    <row r="323" spans="1:65" s="2" customFormat="1" ht="16.5" customHeight="1">
      <c r="A323" s="31"/>
      <c r="B323" s="32"/>
      <c r="C323" s="211" t="s">
        <v>756</v>
      </c>
      <c r="D323" s="211" t="s">
        <v>297</v>
      </c>
      <c r="E323" s="212" t="s">
        <v>757</v>
      </c>
      <c r="F323" s="213" t="s">
        <v>758</v>
      </c>
      <c r="G323" s="214" t="s">
        <v>212</v>
      </c>
      <c r="H323" s="215">
        <v>195.6</v>
      </c>
      <c r="I323" s="216"/>
      <c r="J323" s="217">
        <f t="shared" si="115"/>
        <v>0</v>
      </c>
      <c r="K323" s="218"/>
      <c r="L323" s="219"/>
      <c r="M323" s="220" t="s">
        <v>1</v>
      </c>
      <c r="N323" s="221" t="s">
        <v>39</v>
      </c>
      <c r="O323" s="68"/>
      <c r="P323" s="203">
        <f t="shared" si="116"/>
        <v>0</v>
      </c>
      <c r="Q323" s="203">
        <v>1.7000000000000001E-4</v>
      </c>
      <c r="R323" s="203">
        <f t="shared" si="117"/>
        <v>3.3252000000000004E-2</v>
      </c>
      <c r="S323" s="203">
        <v>0</v>
      </c>
      <c r="T323" s="204">
        <f t="shared" si="118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205" t="s">
        <v>280</v>
      </c>
      <c r="AT323" s="205" t="s">
        <v>297</v>
      </c>
      <c r="AU323" s="205" t="s">
        <v>81</v>
      </c>
      <c r="AY323" s="14" t="s">
        <v>145</v>
      </c>
      <c r="BE323" s="206">
        <f t="shared" si="119"/>
        <v>0</v>
      </c>
      <c r="BF323" s="206">
        <f t="shared" si="120"/>
        <v>0</v>
      </c>
      <c r="BG323" s="206">
        <f t="shared" si="121"/>
        <v>0</v>
      </c>
      <c r="BH323" s="206">
        <f t="shared" si="122"/>
        <v>0</v>
      </c>
      <c r="BI323" s="206">
        <f t="shared" si="123"/>
        <v>0</v>
      </c>
      <c r="BJ323" s="14" t="s">
        <v>79</v>
      </c>
      <c r="BK323" s="206">
        <f t="shared" si="124"/>
        <v>0</v>
      </c>
      <c r="BL323" s="14" t="s">
        <v>214</v>
      </c>
      <c r="BM323" s="205" t="s">
        <v>759</v>
      </c>
    </row>
    <row r="324" spans="1:65" s="2" customFormat="1" ht="21.75" customHeight="1">
      <c r="A324" s="31"/>
      <c r="B324" s="32"/>
      <c r="C324" s="193" t="s">
        <v>760</v>
      </c>
      <c r="D324" s="193" t="s">
        <v>147</v>
      </c>
      <c r="E324" s="194" t="s">
        <v>761</v>
      </c>
      <c r="F324" s="195" t="s">
        <v>762</v>
      </c>
      <c r="G324" s="196" t="s">
        <v>208</v>
      </c>
      <c r="H324" s="197">
        <v>12</v>
      </c>
      <c r="I324" s="198"/>
      <c r="J324" s="199">
        <f t="shared" si="115"/>
        <v>0</v>
      </c>
      <c r="K324" s="200"/>
      <c r="L324" s="36"/>
      <c r="M324" s="201" t="s">
        <v>1</v>
      </c>
      <c r="N324" s="202" t="s">
        <v>39</v>
      </c>
      <c r="O324" s="68"/>
      <c r="P324" s="203">
        <f t="shared" si="116"/>
        <v>0</v>
      </c>
      <c r="Q324" s="203">
        <v>0</v>
      </c>
      <c r="R324" s="203">
        <f t="shared" si="117"/>
        <v>0</v>
      </c>
      <c r="S324" s="203">
        <v>0</v>
      </c>
      <c r="T324" s="204">
        <f t="shared" si="118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205" t="s">
        <v>214</v>
      </c>
      <c r="AT324" s="205" t="s">
        <v>147</v>
      </c>
      <c r="AU324" s="205" t="s">
        <v>81</v>
      </c>
      <c r="AY324" s="14" t="s">
        <v>145</v>
      </c>
      <c r="BE324" s="206">
        <f t="shared" si="119"/>
        <v>0</v>
      </c>
      <c r="BF324" s="206">
        <f t="shared" si="120"/>
        <v>0</v>
      </c>
      <c r="BG324" s="206">
        <f t="shared" si="121"/>
        <v>0</v>
      </c>
      <c r="BH324" s="206">
        <f t="shared" si="122"/>
        <v>0</v>
      </c>
      <c r="BI324" s="206">
        <f t="shared" si="123"/>
        <v>0</v>
      </c>
      <c r="BJ324" s="14" t="s">
        <v>79</v>
      </c>
      <c r="BK324" s="206">
        <f t="shared" si="124"/>
        <v>0</v>
      </c>
      <c r="BL324" s="14" t="s">
        <v>214</v>
      </c>
      <c r="BM324" s="205" t="s">
        <v>763</v>
      </c>
    </row>
    <row r="325" spans="1:65" s="2" customFormat="1" ht="21.75" customHeight="1">
      <c r="A325" s="31"/>
      <c r="B325" s="32"/>
      <c r="C325" s="193" t="s">
        <v>764</v>
      </c>
      <c r="D325" s="193" t="s">
        <v>147</v>
      </c>
      <c r="E325" s="194" t="s">
        <v>765</v>
      </c>
      <c r="F325" s="195" t="s">
        <v>766</v>
      </c>
      <c r="G325" s="196" t="s">
        <v>208</v>
      </c>
      <c r="H325" s="197">
        <v>1</v>
      </c>
      <c r="I325" s="198"/>
      <c r="J325" s="199">
        <f t="shared" si="115"/>
        <v>0</v>
      </c>
      <c r="K325" s="200"/>
      <c r="L325" s="36"/>
      <c r="M325" s="201" t="s">
        <v>1</v>
      </c>
      <c r="N325" s="202" t="s">
        <v>39</v>
      </c>
      <c r="O325" s="68"/>
      <c r="P325" s="203">
        <f t="shared" si="116"/>
        <v>0</v>
      </c>
      <c r="Q325" s="203">
        <v>0</v>
      </c>
      <c r="R325" s="203">
        <f t="shared" si="117"/>
        <v>0</v>
      </c>
      <c r="S325" s="203">
        <v>0</v>
      </c>
      <c r="T325" s="204">
        <f t="shared" si="118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205" t="s">
        <v>214</v>
      </c>
      <c r="AT325" s="205" t="s">
        <v>147</v>
      </c>
      <c r="AU325" s="205" t="s">
        <v>81</v>
      </c>
      <c r="AY325" s="14" t="s">
        <v>145</v>
      </c>
      <c r="BE325" s="206">
        <f t="shared" si="119"/>
        <v>0</v>
      </c>
      <c r="BF325" s="206">
        <f t="shared" si="120"/>
        <v>0</v>
      </c>
      <c r="BG325" s="206">
        <f t="shared" si="121"/>
        <v>0</v>
      </c>
      <c r="BH325" s="206">
        <f t="shared" si="122"/>
        <v>0</v>
      </c>
      <c r="BI325" s="206">
        <f t="shared" si="123"/>
        <v>0</v>
      </c>
      <c r="BJ325" s="14" t="s">
        <v>79</v>
      </c>
      <c r="BK325" s="206">
        <f t="shared" si="124"/>
        <v>0</v>
      </c>
      <c r="BL325" s="14" t="s">
        <v>214</v>
      </c>
      <c r="BM325" s="205" t="s">
        <v>767</v>
      </c>
    </row>
    <row r="326" spans="1:65" s="2" customFormat="1" ht="21.75" customHeight="1">
      <c r="A326" s="31"/>
      <c r="B326" s="32"/>
      <c r="C326" s="211" t="s">
        <v>768</v>
      </c>
      <c r="D326" s="211" t="s">
        <v>297</v>
      </c>
      <c r="E326" s="212" t="s">
        <v>769</v>
      </c>
      <c r="F326" s="213" t="s">
        <v>770</v>
      </c>
      <c r="G326" s="214" t="s">
        <v>208</v>
      </c>
      <c r="H326" s="215">
        <v>1</v>
      </c>
      <c r="I326" s="216"/>
      <c r="J326" s="217">
        <f t="shared" si="115"/>
        <v>0</v>
      </c>
      <c r="K326" s="218"/>
      <c r="L326" s="219"/>
      <c r="M326" s="220" t="s">
        <v>1</v>
      </c>
      <c r="N326" s="221" t="s">
        <v>39</v>
      </c>
      <c r="O326" s="68"/>
      <c r="P326" s="203">
        <f t="shared" si="116"/>
        <v>0</v>
      </c>
      <c r="Q326" s="203">
        <v>1.78E-2</v>
      </c>
      <c r="R326" s="203">
        <f t="shared" si="117"/>
        <v>1.78E-2</v>
      </c>
      <c r="S326" s="203">
        <v>0</v>
      </c>
      <c r="T326" s="204">
        <f t="shared" si="118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205" t="s">
        <v>280</v>
      </c>
      <c r="AT326" s="205" t="s">
        <v>297</v>
      </c>
      <c r="AU326" s="205" t="s">
        <v>81</v>
      </c>
      <c r="AY326" s="14" t="s">
        <v>145</v>
      </c>
      <c r="BE326" s="206">
        <f t="shared" si="119"/>
        <v>0</v>
      </c>
      <c r="BF326" s="206">
        <f t="shared" si="120"/>
        <v>0</v>
      </c>
      <c r="BG326" s="206">
        <f t="shared" si="121"/>
        <v>0</v>
      </c>
      <c r="BH326" s="206">
        <f t="shared" si="122"/>
        <v>0</v>
      </c>
      <c r="BI326" s="206">
        <f t="shared" si="123"/>
        <v>0</v>
      </c>
      <c r="BJ326" s="14" t="s">
        <v>79</v>
      </c>
      <c r="BK326" s="206">
        <f t="shared" si="124"/>
        <v>0</v>
      </c>
      <c r="BL326" s="14" t="s">
        <v>214</v>
      </c>
      <c r="BM326" s="205" t="s">
        <v>771</v>
      </c>
    </row>
    <row r="327" spans="1:65" s="2" customFormat="1" ht="21.75" customHeight="1">
      <c r="A327" s="31"/>
      <c r="B327" s="32"/>
      <c r="C327" s="193" t="s">
        <v>772</v>
      </c>
      <c r="D327" s="193" t="s">
        <v>147</v>
      </c>
      <c r="E327" s="194" t="s">
        <v>773</v>
      </c>
      <c r="F327" s="195" t="s">
        <v>774</v>
      </c>
      <c r="G327" s="196" t="s">
        <v>208</v>
      </c>
      <c r="H327" s="197">
        <v>10</v>
      </c>
      <c r="I327" s="198"/>
      <c r="J327" s="199">
        <f t="shared" si="115"/>
        <v>0</v>
      </c>
      <c r="K327" s="200"/>
      <c r="L327" s="36"/>
      <c r="M327" s="201" t="s">
        <v>1</v>
      </c>
      <c r="N327" s="202" t="s">
        <v>39</v>
      </c>
      <c r="O327" s="68"/>
      <c r="P327" s="203">
        <f t="shared" si="116"/>
        <v>0</v>
      </c>
      <c r="Q327" s="203">
        <v>0</v>
      </c>
      <c r="R327" s="203">
        <f t="shared" si="117"/>
        <v>0</v>
      </c>
      <c r="S327" s="203">
        <v>0</v>
      </c>
      <c r="T327" s="204">
        <f t="shared" si="118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205" t="s">
        <v>214</v>
      </c>
      <c r="AT327" s="205" t="s">
        <v>147</v>
      </c>
      <c r="AU327" s="205" t="s">
        <v>81</v>
      </c>
      <c r="AY327" s="14" t="s">
        <v>145</v>
      </c>
      <c r="BE327" s="206">
        <f t="shared" si="119"/>
        <v>0</v>
      </c>
      <c r="BF327" s="206">
        <f t="shared" si="120"/>
        <v>0</v>
      </c>
      <c r="BG327" s="206">
        <f t="shared" si="121"/>
        <v>0</v>
      </c>
      <c r="BH327" s="206">
        <f t="shared" si="122"/>
        <v>0</v>
      </c>
      <c r="BI327" s="206">
        <f t="shared" si="123"/>
        <v>0</v>
      </c>
      <c r="BJ327" s="14" t="s">
        <v>79</v>
      </c>
      <c r="BK327" s="206">
        <f t="shared" si="124"/>
        <v>0</v>
      </c>
      <c r="BL327" s="14" t="s">
        <v>214</v>
      </c>
      <c r="BM327" s="205" t="s">
        <v>775</v>
      </c>
    </row>
    <row r="328" spans="1:65" s="2" customFormat="1" ht="16.5" customHeight="1">
      <c r="A328" s="31"/>
      <c r="B328" s="32"/>
      <c r="C328" s="211" t="s">
        <v>776</v>
      </c>
      <c r="D328" s="211" t="s">
        <v>297</v>
      </c>
      <c r="E328" s="212" t="s">
        <v>777</v>
      </c>
      <c r="F328" s="213" t="s">
        <v>778</v>
      </c>
      <c r="G328" s="214" t="s">
        <v>208</v>
      </c>
      <c r="H328" s="215">
        <v>10</v>
      </c>
      <c r="I328" s="216"/>
      <c r="J328" s="217">
        <f t="shared" si="115"/>
        <v>0</v>
      </c>
      <c r="K328" s="218"/>
      <c r="L328" s="219"/>
      <c r="M328" s="220" t="s">
        <v>1</v>
      </c>
      <c r="N328" s="221" t="s">
        <v>39</v>
      </c>
      <c r="O328" s="68"/>
      <c r="P328" s="203">
        <f t="shared" si="116"/>
        <v>0</v>
      </c>
      <c r="Q328" s="203">
        <v>5.0000000000000002E-5</v>
      </c>
      <c r="R328" s="203">
        <f t="shared" si="117"/>
        <v>5.0000000000000001E-4</v>
      </c>
      <c r="S328" s="203">
        <v>0</v>
      </c>
      <c r="T328" s="204">
        <f t="shared" si="118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205" t="s">
        <v>280</v>
      </c>
      <c r="AT328" s="205" t="s">
        <v>297</v>
      </c>
      <c r="AU328" s="205" t="s">
        <v>81</v>
      </c>
      <c r="AY328" s="14" t="s">
        <v>145</v>
      </c>
      <c r="BE328" s="206">
        <f t="shared" si="119"/>
        <v>0</v>
      </c>
      <c r="BF328" s="206">
        <f t="shared" si="120"/>
        <v>0</v>
      </c>
      <c r="BG328" s="206">
        <f t="shared" si="121"/>
        <v>0</v>
      </c>
      <c r="BH328" s="206">
        <f t="shared" si="122"/>
        <v>0</v>
      </c>
      <c r="BI328" s="206">
        <f t="shared" si="123"/>
        <v>0</v>
      </c>
      <c r="BJ328" s="14" t="s">
        <v>79</v>
      </c>
      <c r="BK328" s="206">
        <f t="shared" si="124"/>
        <v>0</v>
      </c>
      <c r="BL328" s="14" t="s">
        <v>214</v>
      </c>
      <c r="BM328" s="205" t="s">
        <v>779</v>
      </c>
    </row>
    <row r="329" spans="1:65" s="2" customFormat="1" ht="21.75" customHeight="1">
      <c r="A329" s="31"/>
      <c r="B329" s="32"/>
      <c r="C329" s="211" t="s">
        <v>780</v>
      </c>
      <c r="D329" s="211" t="s">
        <v>297</v>
      </c>
      <c r="E329" s="212" t="s">
        <v>781</v>
      </c>
      <c r="F329" s="213" t="s">
        <v>782</v>
      </c>
      <c r="G329" s="214" t="s">
        <v>208</v>
      </c>
      <c r="H329" s="215">
        <v>10</v>
      </c>
      <c r="I329" s="216"/>
      <c r="J329" s="217">
        <f t="shared" si="115"/>
        <v>0</v>
      </c>
      <c r="K329" s="218"/>
      <c r="L329" s="219"/>
      <c r="M329" s="220" t="s">
        <v>1</v>
      </c>
      <c r="N329" s="221" t="s">
        <v>39</v>
      </c>
      <c r="O329" s="68"/>
      <c r="P329" s="203">
        <f t="shared" si="116"/>
        <v>0</v>
      </c>
      <c r="Q329" s="203">
        <v>5.0000000000000002E-5</v>
      </c>
      <c r="R329" s="203">
        <f t="shared" si="117"/>
        <v>5.0000000000000001E-4</v>
      </c>
      <c r="S329" s="203">
        <v>0</v>
      </c>
      <c r="T329" s="204">
        <f t="shared" si="118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205" t="s">
        <v>280</v>
      </c>
      <c r="AT329" s="205" t="s">
        <v>297</v>
      </c>
      <c r="AU329" s="205" t="s">
        <v>81</v>
      </c>
      <c r="AY329" s="14" t="s">
        <v>145</v>
      </c>
      <c r="BE329" s="206">
        <f t="shared" si="119"/>
        <v>0</v>
      </c>
      <c r="BF329" s="206">
        <f t="shared" si="120"/>
        <v>0</v>
      </c>
      <c r="BG329" s="206">
        <f t="shared" si="121"/>
        <v>0</v>
      </c>
      <c r="BH329" s="206">
        <f t="shared" si="122"/>
        <v>0</v>
      </c>
      <c r="BI329" s="206">
        <f t="shared" si="123"/>
        <v>0</v>
      </c>
      <c r="BJ329" s="14" t="s">
        <v>79</v>
      </c>
      <c r="BK329" s="206">
        <f t="shared" si="124"/>
        <v>0</v>
      </c>
      <c r="BL329" s="14" t="s">
        <v>214</v>
      </c>
      <c r="BM329" s="205" t="s">
        <v>783</v>
      </c>
    </row>
    <row r="330" spans="1:65" s="2" customFormat="1" ht="21.75" customHeight="1">
      <c r="A330" s="31"/>
      <c r="B330" s="32"/>
      <c r="C330" s="193" t="s">
        <v>784</v>
      </c>
      <c r="D330" s="193" t="s">
        <v>147</v>
      </c>
      <c r="E330" s="194" t="s">
        <v>785</v>
      </c>
      <c r="F330" s="195" t="s">
        <v>786</v>
      </c>
      <c r="G330" s="196" t="s">
        <v>208</v>
      </c>
      <c r="H330" s="197">
        <v>13</v>
      </c>
      <c r="I330" s="198"/>
      <c r="J330" s="199">
        <f t="shared" si="115"/>
        <v>0</v>
      </c>
      <c r="K330" s="200"/>
      <c r="L330" s="36"/>
      <c r="M330" s="201" t="s">
        <v>1</v>
      </c>
      <c r="N330" s="202" t="s">
        <v>39</v>
      </c>
      <c r="O330" s="68"/>
      <c r="P330" s="203">
        <f t="shared" si="116"/>
        <v>0</v>
      </c>
      <c r="Q330" s="203">
        <v>0</v>
      </c>
      <c r="R330" s="203">
        <f t="shared" si="117"/>
        <v>0</v>
      </c>
      <c r="S330" s="203">
        <v>0</v>
      </c>
      <c r="T330" s="204">
        <f t="shared" si="118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205" t="s">
        <v>214</v>
      </c>
      <c r="AT330" s="205" t="s">
        <v>147</v>
      </c>
      <c r="AU330" s="205" t="s">
        <v>81</v>
      </c>
      <c r="AY330" s="14" t="s">
        <v>145</v>
      </c>
      <c r="BE330" s="206">
        <f t="shared" si="119"/>
        <v>0</v>
      </c>
      <c r="BF330" s="206">
        <f t="shared" si="120"/>
        <v>0</v>
      </c>
      <c r="BG330" s="206">
        <f t="shared" si="121"/>
        <v>0</v>
      </c>
      <c r="BH330" s="206">
        <f t="shared" si="122"/>
        <v>0</v>
      </c>
      <c r="BI330" s="206">
        <f t="shared" si="123"/>
        <v>0</v>
      </c>
      <c r="BJ330" s="14" t="s">
        <v>79</v>
      </c>
      <c r="BK330" s="206">
        <f t="shared" si="124"/>
        <v>0</v>
      </c>
      <c r="BL330" s="14" t="s">
        <v>214</v>
      </c>
      <c r="BM330" s="205" t="s">
        <v>787</v>
      </c>
    </row>
    <row r="331" spans="1:65" s="2" customFormat="1" ht="16.5" customHeight="1">
      <c r="A331" s="31"/>
      <c r="B331" s="32"/>
      <c r="C331" s="211" t="s">
        <v>788</v>
      </c>
      <c r="D331" s="211" t="s">
        <v>297</v>
      </c>
      <c r="E331" s="212" t="s">
        <v>789</v>
      </c>
      <c r="F331" s="213" t="s">
        <v>790</v>
      </c>
      <c r="G331" s="214" t="s">
        <v>208</v>
      </c>
      <c r="H331" s="215">
        <v>13</v>
      </c>
      <c r="I331" s="216"/>
      <c r="J331" s="217">
        <f t="shared" si="115"/>
        <v>0</v>
      </c>
      <c r="K331" s="218"/>
      <c r="L331" s="219"/>
      <c r="M331" s="220" t="s">
        <v>1</v>
      </c>
      <c r="N331" s="221" t="s">
        <v>39</v>
      </c>
      <c r="O331" s="68"/>
      <c r="P331" s="203">
        <f t="shared" si="116"/>
        <v>0</v>
      </c>
      <c r="Q331" s="203">
        <v>6.0000000000000002E-5</v>
      </c>
      <c r="R331" s="203">
        <f t="shared" si="117"/>
        <v>7.7999999999999999E-4</v>
      </c>
      <c r="S331" s="203">
        <v>0</v>
      </c>
      <c r="T331" s="204">
        <f t="shared" si="118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205" t="s">
        <v>280</v>
      </c>
      <c r="AT331" s="205" t="s">
        <v>297</v>
      </c>
      <c r="AU331" s="205" t="s">
        <v>81</v>
      </c>
      <c r="AY331" s="14" t="s">
        <v>145</v>
      </c>
      <c r="BE331" s="206">
        <f t="shared" si="119"/>
        <v>0</v>
      </c>
      <c r="BF331" s="206">
        <f t="shared" si="120"/>
        <v>0</v>
      </c>
      <c r="BG331" s="206">
        <f t="shared" si="121"/>
        <v>0</v>
      </c>
      <c r="BH331" s="206">
        <f t="shared" si="122"/>
        <v>0</v>
      </c>
      <c r="BI331" s="206">
        <f t="shared" si="123"/>
        <v>0</v>
      </c>
      <c r="BJ331" s="14" t="s">
        <v>79</v>
      </c>
      <c r="BK331" s="206">
        <f t="shared" si="124"/>
        <v>0</v>
      </c>
      <c r="BL331" s="14" t="s">
        <v>214</v>
      </c>
      <c r="BM331" s="205" t="s">
        <v>791</v>
      </c>
    </row>
    <row r="332" spans="1:65" s="2" customFormat="1" ht="21.75" customHeight="1">
      <c r="A332" s="31"/>
      <c r="B332" s="32"/>
      <c r="C332" s="193" t="s">
        <v>792</v>
      </c>
      <c r="D332" s="193" t="s">
        <v>147</v>
      </c>
      <c r="E332" s="194" t="s">
        <v>793</v>
      </c>
      <c r="F332" s="195" t="s">
        <v>794</v>
      </c>
      <c r="G332" s="196" t="s">
        <v>208</v>
      </c>
      <c r="H332" s="197">
        <v>8</v>
      </c>
      <c r="I332" s="198"/>
      <c r="J332" s="199">
        <f t="shared" si="115"/>
        <v>0</v>
      </c>
      <c r="K332" s="200"/>
      <c r="L332" s="36"/>
      <c r="M332" s="201" t="s">
        <v>1</v>
      </c>
      <c r="N332" s="202" t="s">
        <v>39</v>
      </c>
      <c r="O332" s="68"/>
      <c r="P332" s="203">
        <f t="shared" si="116"/>
        <v>0</v>
      </c>
      <c r="Q332" s="203">
        <v>0</v>
      </c>
      <c r="R332" s="203">
        <f t="shared" si="117"/>
        <v>0</v>
      </c>
      <c r="S332" s="203">
        <v>0</v>
      </c>
      <c r="T332" s="204">
        <f t="shared" si="118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205" t="s">
        <v>214</v>
      </c>
      <c r="AT332" s="205" t="s">
        <v>147</v>
      </c>
      <c r="AU332" s="205" t="s">
        <v>81</v>
      </c>
      <c r="AY332" s="14" t="s">
        <v>145</v>
      </c>
      <c r="BE332" s="206">
        <f t="shared" si="119"/>
        <v>0</v>
      </c>
      <c r="BF332" s="206">
        <f t="shared" si="120"/>
        <v>0</v>
      </c>
      <c r="BG332" s="206">
        <f t="shared" si="121"/>
        <v>0</v>
      </c>
      <c r="BH332" s="206">
        <f t="shared" si="122"/>
        <v>0</v>
      </c>
      <c r="BI332" s="206">
        <f t="shared" si="123"/>
        <v>0</v>
      </c>
      <c r="BJ332" s="14" t="s">
        <v>79</v>
      </c>
      <c r="BK332" s="206">
        <f t="shared" si="124"/>
        <v>0</v>
      </c>
      <c r="BL332" s="14" t="s">
        <v>214</v>
      </c>
      <c r="BM332" s="205" t="s">
        <v>795</v>
      </c>
    </row>
    <row r="333" spans="1:65" s="2" customFormat="1" ht="16.5" customHeight="1">
      <c r="A333" s="31"/>
      <c r="B333" s="32"/>
      <c r="C333" s="211" t="s">
        <v>796</v>
      </c>
      <c r="D333" s="211" t="s">
        <v>297</v>
      </c>
      <c r="E333" s="212" t="s">
        <v>797</v>
      </c>
      <c r="F333" s="213" t="s">
        <v>798</v>
      </c>
      <c r="G333" s="214" t="s">
        <v>208</v>
      </c>
      <c r="H333" s="215">
        <v>8</v>
      </c>
      <c r="I333" s="216"/>
      <c r="J333" s="217">
        <f t="shared" si="115"/>
        <v>0</v>
      </c>
      <c r="K333" s="218"/>
      <c r="L333" s="219"/>
      <c r="M333" s="220" t="s">
        <v>1</v>
      </c>
      <c r="N333" s="221" t="s">
        <v>39</v>
      </c>
      <c r="O333" s="68"/>
      <c r="P333" s="203">
        <f t="shared" si="116"/>
        <v>0</v>
      </c>
      <c r="Q333" s="203">
        <v>5.0000000000000001E-4</v>
      </c>
      <c r="R333" s="203">
        <f t="shared" si="117"/>
        <v>4.0000000000000001E-3</v>
      </c>
      <c r="S333" s="203">
        <v>0</v>
      </c>
      <c r="T333" s="204">
        <f t="shared" si="118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205" t="s">
        <v>280</v>
      </c>
      <c r="AT333" s="205" t="s">
        <v>297</v>
      </c>
      <c r="AU333" s="205" t="s">
        <v>81</v>
      </c>
      <c r="AY333" s="14" t="s">
        <v>145</v>
      </c>
      <c r="BE333" s="206">
        <f t="shared" si="119"/>
        <v>0</v>
      </c>
      <c r="BF333" s="206">
        <f t="shared" si="120"/>
        <v>0</v>
      </c>
      <c r="BG333" s="206">
        <f t="shared" si="121"/>
        <v>0</v>
      </c>
      <c r="BH333" s="206">
        <f t="shared" si="122"/>
        <v>0</v>
      </c>
      <c r="BI333" s="206">
        <f t="shared" si="123"/>
        <v>0</v>
      </c>
      <c r="BJ333" s="14" t="s">
        <v>79</v>
      </c>
      <c r="BK333" s="206">
        <f t="shared" si="124"/>
        <v>0</v>
      </c>
      <c r="BL333" s="14" t="s">
        <v>214</v>
      </c>
      <c r="BM333" s="205" t="s">
        <v>799</v>
      </c>
    </row>
    <row r="334" spans="1:65" s="2" customFormat="1" ht="21.75" customHeight="1">
      <c r="A334" s="31"/>
      <c r="B334" s="32"/>
      <c r="C334" s="193" t="s">
        <v>800</v>
      </c>
      <c r="D334" s="193" t="s">
        <v>147</v>
      </c>
      <c r="E334" s="194" t="s">
        <v>801</v>
      </c>
      <c r="F334" s="195" t="s">
        <v>802</v>
      </c>
      <c r="G334" s="196" t="s">
        <v>208</v>
      </c>
      <c r="H334" s="197">
        <v>22</v>
      </c>
      <c r="I334" s="198"/>
      <c r="J334" s="199">
        <f t="shared" si="115"/>
        <v>0</v>
      </c>
      <c r="K334" s="200"/>
      <c r="L334" s="36"/>
      <c r="M334" s="201" t="s">
        <v>1</v>
      </c>
      <c r="N334" s="202" t="s">
        <v>39</v>
      </c>
      <c r="O334" s="68"/>
      <c r="P334" s="203">
        <f t="shared" si="116"/>
        <v>0</v>
      </c>
      <c r="Q334" s="203">
        <v>0</v>
      </c>
      <c r="R334" s="203">
        <f t="shared" si="117"/>
        <v>0</v>
      </c>
      <c r="S334" s="203">
        <v>0</v>
      </c>
      <c r="T334" s="204">
        <f t="shared" si="118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205" t="s">
        <v>214</v>
      </c>
      <c r="AT334" s="205" t="s">
        <v>147</v>
      </c>
      <c r="AU334" s="205" t="s">
        <v>81</v>
      </c>
      <c r="AY334" s="14" t="s">
        <v>145</v>
      </c>
      <c r="BE334" s="206">
        <f t="shared" si="119"/>
        <v>0</v>
      </c>
      <c r="BF334" s="206">
        <f t="shared" si="120"/>
        <v>0</v>
      </c>
      <c r="BG334" s="206">
        <f t="shared" si="121"/>
        <v>0</v>
      </c>
      <c r="BH334" s="206">
        <f t="shared" si="122"/>
        <v>0</v>
      </c>
      <c r="BI334" s="206">
        <f t="shared" si="123"/>
        <v>0</v>
      </c>
      <c r="BJ334" s="14" t="s">
        <v>79</v>
      </c>
      <c r="BK334" s="206">
        <f t="shared" si="124"/>
        <v>0</v>
      </c>
      <c r="BL334" s="14" t="s">
        <v>214</v>
      </c>
      <c r="BM334" s="205" t="s">
        <v>803</v>
      </c>
    </row>
    <row r="335" spans="1:65" s="2" customFormat="1" ht="21.75" customHeight="1">
      <c r="A335" s="31"/>
      <c r="B335" s="32"/>
      <c r="C335" s="211" t="s">
        <v>804</v>
      </c>
      <c r="D335" s="211" t="s">
        <v>297</v>
      </c>
      <c r="E335" s="212" t="s">
        <v>805</v>
      </c>
      <c r="F335" s="213" t="s">
        <v>806</v>
      </c>
      <c r="G335" s="214" t="s">
        <v>208</v>
      </c>
      <c r="H335" s="215">
        <v>22</v>
      </c>
      <c r="I335" s="216"/>
      <c r="J335" s="217">
        <f t="shared" si="115"/>
        <v>0</v>
      </c>
      <c r="K335" s="218"/>
      <c r="L335" s="219"/>
      <c r="M335" s="220" t="s">
        <v>1</v>
      </c>
      <c r="N335" s="221" t="s">
        <v>39</v>
      </c>
      <c r="O335" s="68"/>
      <c r="P335" s="203">
        <f t="shared" si="116"/>
        <v>0</v>
      </c>
      <c r="Q335" s="203">
        <v>5.1000000000000004E-3</v>
      </c>
      <c r="R335" s="203">
        <f t="shared" si="117"/>
        <v>0.11220000000000001</v>
      </c>
      <c r="S335" s="203">
        <v>0</v>
      </c>
      <c r="T335" s="204">
        <f t="shared" si="118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205" t="s">
        <v>280</v>
      </c>
      <c r="AT335" s="205" t="s">
        <v>297</v>
      </c>
      <c r="AU335" s="205" t="s">
        <v>81</v>
      </c>
      <c r="AY335" s="14" t="s">
        <v>145</v>
      </c>
      <c r="BE335" s="206">
        <f t="shared" si="119"/>
        <v>0</v>
      </c>
      <c r="BF335" s="206">
        <f t="shared" si="120"/>
        <v>0</v>
      </c>
      <c r="BG335" s="206">
        <f t="shared" si="121"/>
        <v>0</v>
      </c>
      <c r="BH335" s="206">
        <f t="shared" si="122"/>
        <v>0</v>
      </c>
      <c r="BI335" s="206">
        <f t="shared" si="123"/>
        <v>0</v>
      </c>
      <c r="BJ335" s="14" t="s">
        <v>79</v>
      </c>
      <c r="BK335" s="206">
        <f t="shared" si="124"/>
        <v>0</v>
      </c>
      <c r="BL335" s="14" t="s">
        <v>214</v>
      </c>
      <c r="BM335" s="205" t="s">
        <v>807</v>
      </c>
    </row>
    <row r="336" spans="1:65" s="2" customFormat="1" ht="16.5" customHeight="1">
      <c r="A336" s="31"/>
      <c r="B336" s="32"/>
      <c r="C336" s="211" t="s">
        <v>808</v>
      </c>
      <c r="D336" s="211" t="s">
        <v>297</v>
      </c>
      <c r="E336" s="212" t="s">
        <v>809</v>
      </c>
      <c r="F336" s="213" t="s">
        <v>810</v>
      </c>
      <c r="G336" s="214" t="s">
        <v>208</v>
      </c>
      <c r="H336" s="215">
        <v>10</v>
      </c>
      <c r="I336" s="216"/>
      <c r="J336" s="217">
        <f t="shared" si="115"/>
        <v>0</v>
      </c>
      <c r="K336" s="218"/>
      <c r="L336" s="219"/>
      <c r="M336" s="220" t="s">
        <v>1</v>
      </c>
      <c r="N336" s="221" t="s">
        <v>39</v>
      </c>
      <c r="O336" s="68"/>
      <c r="P336" s="203">
        <f t="shared" si="116"/>
        <v>0</v>
      </c>
      <c r="Q336" s="203">
        <v>4.0000000000000002E-4</v>
      </c>
      <c r="R336" s="203">
        <f t="shared" si="117"/>
        <v>4.0000000000000001E-3</v>
      </c>
      <c r="S336" s="203">
        <v>0</v>
      </c>
      <c r="T336" s="204">
        <f t="shared" si="118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205" t="s">
        <v>280</v>
      </c>
      <c r="AT336" s="205" t="s">
        <v>297</v>
      </c>
      <c r="AU336" s="205" t="s">
        <v>81</v>
      </c>
      <c r="AY336" s="14" t="s">
        <v>145</v>
      </c>
      <c r="BE336" s="206">
        <f t="shared" si="119"/>
        <v>0</v>
      </c>
      <c r="BF336" s="206">
        <f t="shared" si="120"/>
        <v>0</v>
      </c>
      <c r="BG336" s="206">
        <f t="shared" si="121"/>
        <v>0</v>
      </c>
      <c r="BH336" s="206">
        <f t="shared" si="122"/>
        <v>0</v>
      </c>
      <c r="BI336" s="206">
        <f t="shared" si="123"/>
        <v>0</v>
      </c>
      <c r="BJ336" s="14" t="s">
        <v>79</v>
      </c>
      <c r="BK336" s="206">
        <f t="shared" si="124"/>
        <v>0</v>
      </c>
      <c r="BL336" s="14" t="s">
        <v>214</v>
      </c>
      <c r="BM336" s="205" t="s">
        <v>811</v>
      </c>
    </row>
    <row r="337" spans="1:65" s="2" customFormat="1" ht="16.5" customHeight="1">
      <c r="A337" s="31"/>
      <c r="B337" s="32"/>
      <c r="C337" s="211" t="s">
        <v>812</v>
      </c>
      <c r="D337" s="211" t="s">
        <v>297</v>
      </c>
      <c r="E337" s="212" t="s">
        <v>813</v>
      </c>
      <c r="F337" s="213" t="s">
        <v>814</v>
      </c>
      <c r="G337" s="214" t="s">
        <v>208</v>
      </c>
      <c r="H337" s="215">
        <v>5</v>
      </c>
      <c r="I337" s="216"/>
      <c r="J337" s="217">
        <f t="shared" si="115"/>
        <v>0</v>
      </c>
      <c r="K337" s="218"/>
      <c r="L337" s="219"/>
      <c r="M337" s="220" t="s">
        <v>1</v>
      </c>
      <c r="N337" s="221" t="s">
        <v>39</v>
      </c>
      <c r="O337" s="68"/>
      <c r="P337" s="203">
        <f t="shared" si="116"/>
        <v>0</v>
      </c>
      <c r="Q337" s="203">
        <v>4.0000000000000002E-4</v>
      </c>
      <c r="R337" s="203">
        <f t="shared" si="117"/>
        <v>2E-3</v>
      </c>
      <c r="S337" s="203">
        <v>0</v>
      </c>
      <c r="T337" s="204">
        <f t="shared" si="118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205" t="s">
        <v>280</v>
      </c>
      <c r="AT337" s="205" t="s">
        <v>297</v>
      </c>
      <c r="AU337" s="205" t="s">
        <v>81</v>
      </c>
      <c r="AY337" s="14" t="s">
        <v>145</v>
      </c>
      <c r="BE337" s="206">
        <f t="shared" si="119"/>
        <v>0</v>
      </c>
      <c r="BF337" s="206">
        <f t="shared" si="120"/>
        <v>0</v>
      </c>
      <c r="BG337" s="206">
        <f t="shared" si="121"/>
        <v>0</v>
      </c>
      <c r="BH337" s="206">
        <f t="shared" si="122"/>
        <v>0</v>
      </c>
      <c r="BI337" s="206">
        <f t="shared" si="123"/>
        <v>0</v>
      </c>
      <c r="BJ337" s="14" t="s">
        <v>79</v>
      </c>
      <c r="BK337" s="206">
        <f t="shared" si="124"/>
        <v>0</v>
      </c>
      <c r="BL337" s="14" t="s">
        <v>214</v>
      </c>
      <c r="BM337" s="205" t="s">
        <v>815</v>
      </c>
    </row>
    <row r="338" spans="1:65" s="2" customFormat="1" ht="21.75" customHeight="1">
      <c r="A338" s="31"/>
      <c r="B338" s="32"/>
      <c r="C338" s="211" t="s">
        <v>816</v>
      </c>
      <c r="D338" s="211" t="s">
        <v>297</v>
      </c>
      <c r="E338" s="212" t="s">
        <v>817</v>
      </c>
      <c r="F338" s="213" t="s">
        <v>818</v>
      </c>
      <c r="G338" s="214" t="s">
        <v>208</v>
      </c>
      <c r="H338" s="215">
        <v>1</v>
      </c>
      <c r="I338" s="216"/>
      <c r="J338" s="217">
        <f t="shared" si="115"/>
        <v>0</v>
      </c>
      <c r="K338" s="218"/>
      <c r="L338" s="219"/>
      <c r="M338" s="220" t="s">
        <v>1</v>
      </c>
      <c r="N338" s="221" t="s">
        <v>39</v>
      </c>
      <c r="O338" s="68"/>
      <c r="P338" s="203">
        <f t="shared" si="116"/>
        <v>0</v>
      </c>
      <c r="Q338" s="203">
        <v>1.0399999999999999E-3</v>
      </c>
      <c r="R338" s="203">
        <f t="shared" si="117"/>
        <v>1.0399999999999999E-3</v>
      </c>
      <c r="S338" s="203">
        <v>0</v>
      </c>
      <c r="T338" s="204">
        <f t="shared" si="118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205" t="s">
        <v>280</v>
      </c>
      <c r="AT338" s="205" t="s">
        <v>297</v>
      </c>
      <c r="AU338" s="205" t="s">
        <v>81</v>
      </c>
      <c r="AY338" s="14" t="s">
        <v>145</v>
      </c>
      <c r="BE338" s="206">
        <f t="shared" si="119"/>
        <v>0</v>
      </c>
      <c r="BF338" s="206">
        <f t="shared" si="120"/>
        <v>0</v>
      </c>
      <c r="BG338" s="206">
        <f t="shared" si="121"/>
        <v>0</v>
      </c>
      <c r="BH338" s="206">
        <f t="shared" si="122"/>
        <v>0</v>
      </c>
      <c r="BI338" s="206">
        <f t="shared" si="123"/>
        <v>0</v>
      </c>
      <c r="BJ338" s="14" t="s">
        <v>79</v>
      </c>
      <c r="BK338" s="206">
        <f t="shared" si="124"/>
        <v>0</v>
      </c>
      <c r="BL338" s="14" t="s">
        <v>214</v>
      </c>
      <c r="BM338" s="205" t="s">
        <v>819</v>
      </c>
    </row>
    <row r="339" spans="1:65" s="2" customFormat="1" ht="21.75" customHeight="1">
      <c r="A339" s="31"/>
      <c r="B339" s="32"/>
      <c r="C339" s="211" t="s">
        <v>820</v>
      </c>
      <c r="D339" s="211" t="s">
        <v>297</v>
      </c>
      <c r="E339" s="212" t="s">
        <v>821</v>
      </c>
      <c r="F339" s="213" t="s">
        <v>822</v>
      </c>
      <c r="G339" s="214" t="s">
        <v>208</v>
      </c>
      <c r="H339" s="215">
        <v>2</v>
      </c>
      <c r="I339" s="216"/>
      <c r="J339" s="217">
        <f t="shared" si="115"/>
        <v>0</v>
      </c>
      <c r="K339" s="218"/>
      <c r="L339" s="219"/>
      <c r="M339" s="220" t="s">
        <v>1</v>
      </c>
      <c r="N339" s="221" t="s">
        <v>39</v>
      </c>
      <c r="O339" s="68"/>
      <c r="P339" s="203">
        <f t="shared" si="116"/>
        <v>0</v>
      </c>
      <c r="Q339" s="203">
        <v>4.6999999999999999E-4</v>
      </c>
      <c r="R339" s="203">
        <f t="shared" si="117"/>
        <v>9.3999999999999997E-4</v>
      </c>
      <c r="S339" s="203">
        <v>0</v>
      </c>
      <c r="T339" s="204">
        <f t="shared" si="118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205" t="s">
        <v>280</v>
      </c>
      <c r="AT339" s="205" t="s">
        <v>297</v>
      </c>
      <c r="AU339" s="205" t="s">
        <v>81</v>
      </c>
      <c r="AY339" s="14" t="s">
        <v>145</v>
      </c>
      <c r="BE339" s="206">
        <f t="shared" si="119"/>
        <v>0</v>
      </c>
      <c r="BF339" s="206">
        <f t="shared" si="120"/>
        <v>0</v>
      </c>
      <c r="BG339" s="206">
        <f t="shared" si="121"/>
        <v>0</v>
      </c>
      <c r="BH339" s="206">
        <f t="shared" si="122"/>
        <v>0</v>
      </c>
      <c r="BI339" s="206">
        <f t="shared" si="123"/>
        <v>0</v>
      </c>
      <c r="BJ339" s="14" t="s">
        <v>79</v>
      </c>
      <c r="BK339" s="206">
        <f t="shared" si="124"/>
        <v>0</v>
      </c>
      <c r="BL339" s="14" t="s">
        <v>214</v>
      </c>
      <c r="BM339" s="205" t="s">
        <v>823</v>
      </c>
    </row>
    <row r="340" spans="1:65" s="2" customFormat="1" ht="16.5" customHeight="1">
      <c r="A340" s="31"/>
      <c r="B340" s="32"/>
      <c r="C340" s="193" t="s">
        <v>824</v>
      </c>
      <c r="D340" s="193" t="s">
        <v>147</v>
      </c>
      <c r="E340" s="194" t="s">
        <v>825</v>
      </c>
      <c r="F340" s="195" t="s">
        <v>826</v>
      </c>
      <c r="G340" s="196" t="s">
        <v>325</v>
      </c>
      <c r="H340" s="197">
        <v>1</v>
      </c>
      <c r="I340" s="198"/>
      <c r="J340" s="199">
        <f t="shared" si="115"/>
        <v>0</v>
      </c>
      <c r="K340" s="200"/>
      <c r="L340" s="36"/>
      <c r="M340" s="201" t="s">
        <v>1</v>
      </c>
      <c r="N340" s="202" t="s">
        <v>39</v>
      </c>
      <c r="O340" s="68"/>
      <c r="P340" s="203">
        <f t="shared" si="116"/>
        <v>0</v>
      </c>
      <c r="Q340" s="203">
        <v>0</v>
      </c>
      <c r="R340" s="203">
        <f t="shared" si="117"/>
        <v>0</v>
      </c>
      <c r="S340" s="203">
        <v>0</v>
      </c>
      <c r="T340" s="204">
        <f t="shared" si="118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205" t="s">
        <v>151</v>
      </c>
      <c r="AT340" s="205" t="s">
        <v>147</v>
      </c>
      <c r="AU340" s="205" t="s">
        <v>81</v>
      </c>
      <c r="AY340" s="14" t="s">
        <v>145</v>
      </c>
      <c r="BE340" s="206">
        <f t="shared" si="119"/>
        <v>0</v>
      </c>
      <c r="BF340" s="206">
        <f t="shared" si="120"/>
        <v>0</v>
      </c>
      <c r="BG340" s="206">
        <f t="shared" si="121"/>
        <v>0</v>
      </c>
      <c r="BH340" s="206">
        <f t="shared" si="122"/>
        <v>0</v>
      </c>
      <c r="BI340" s="206">
        <f t="shared" si="123"/>
        <v>0</v>
      </c>
      <c r="BJ340" s="14" t="s">
        <v>79</v>
      </c>
      <c r="BK340" s="206">
        <f t="shared" si="124"/>
        <v>0</v>
      </c>
      <c r="BL340" s="14" t="s">
        <v>151</v>
      </c>
      <c r="BM340" s="205" t="s">
        <v>827</v>
      </c>
    </row>
    <row r="341" spans="1:65" s="2" customFormat="1" ht="39">
      <c r="A341" s="31"/>
      <c r="B341" s="32"/>
      <c r="C341" s="33"/>
      <c r="D341" s="207" t="s">
        <v>172</v>
      </c>
      <c r="E341" s="33"/>
      <c r="F341" s="208" t="s">
        <v>828</v>
      </c>
      <c r="G341" s="33"/>
      <c r="H341" s="33"/>
      <c r="I341" s="160"/>
      <c r="J341" s="33"/>
      <c r="K341" s="33"/>
      <c r="L341" s="36"/>
      <c r="M341" s="209"/>
      <c r="N341" s="210"/>
      <c r="O341" s="68"/>
      <c r="P341" s="68"/>
      <c r="Q341" s="68"/>
      <c r="R341" s="68"/>
      <c r="S341" s="68"/>
      <c r="T341" s="69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172</v>
      </c>
      <c r="AU341" s="14" t="s">
        <v>81</v>
      </c>
    </row>
    <row r="342" spans="1:65" s="2" customFormat="1" ht="21.75" customHeight="1">
      <c r="A342" s="31"/>
      <c r="B342" s="32"/>
      <c r="C342" s="193" t="s">
        <v>829</v>
      </c>
      <c r="D342" s="193" t="s">
        <v>147</v>
      </c>
      <c r="E342" s="194" t="s">
        <v>830</v>
      </c>
      <c r="F342" s="195" t="s">
        <v>831</v>
      </c>
      <c r="G342" s="196" t="s">
        <v>208</v>
      </c>
      <c r="H342" s="197">
        <v>1</v>
      </c>
      <c r="I342" s="198"/>
      <c r="J342" s="199">
        <f>ROUND(I342*H342,2)</f>
        <v>0</v>
      </c>
      <c r="K342" s="200"/>
      <c r="L342" s="36"/>
      <c r="M342" s="201" t="s">
        <v>1</v>
      </c>
      <c r="N342" s="202" t="s">
        <v>39</v>
      </c>
      <c r="O342" s="68"/>
      <c r="P342" s="203">
        <f>O342*H342</f>
        <v>0</v>
      </c>
      <c r="Q342" s="203">
        <v>0</v>
      </c>
      <c r="R342" s="203">
        <f>Q342*H342</f>
        <v>0</v>
      </c>
      <c r="S342" s="203">
        <v>0</v>
      </c>
      <c r="T342" s="204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205" t="s">
        <v>214</v>
      </c>
      <c r="AT342" s="205" t="s">
        <v>147</v>
      </c>
      <c r="AU342" s="205" t="s">
        <v>81</v>
      </c>
      <c r="AY342" s="14" t="s">
        <v>145</v>
      </c>
      <c r="BE342" s="206">
        <f>IF(N342="základní",J342,0)</f>
        <v>0</v>
      </c>
      <c r="BF342" s="206">
        <f>IF(N342="snížená",J342,0)</f>
        <v>0</v>
      </c>
      <c r="BG342" s="206">
        <f>IF(N342="zákl. přenesená",J342,0)</f>
        <v>0</v>
      </c>
      <c r="BH342" s="206">
        <f>IF(N342="sníž. přenesená",J342,0)</f>
        <v>0</v>
      </c>
      <c r="BI342" s="206">
        <f>IF(N342="nulová",J342,0)</f>
        <v>0</v>
      </c>
      <c r="BJ342" s="14" t="s">
        <v>79</v>
      </c>
      <c r="BK342" s="206">
        <f>ROUND(I342*H342,2)</f>
        <v>0</v>
      </c>
      <c r="BL342" s="14" t="s">
        <v>214</v>
      </c>
      <c r="BM342" s="205" t="s">
        <v>832</v>
      </c>
    </row>
    <row r="343" spans="1:65" s="2" customFormat="1" ht="21.75" customHeight="1">
      <c r="A343" s="31"/>
      <c r="B343" s="32"/>
      <c r="C343" s="193" t="s">
        <v>833</v>
      </c>
      <c r="D343" s="193" t="s">
        <v>147</v>
      </c>
      <c r="E343" s="194" t="s">
        <v>834</v>
      </c>
      <c r="F343" s="195" t="s">
        <v>835</v>
      </c>
      <c r="G343" s="196" t="s">
        <v>181</v>
      </c>
      <c r="H343" s="197">
        <v>0.20599999999999999</v>
      </c>
      <c r="I343" s="198"/>
      <c r="J343" s="199">
        <f>ROUND(I343*H343,2)</f>
        <v>0</v>
      </c>
      <c r="K343" s="200"/>
      <c r="L343" s="36"/>
      <c r="M343" s="201" t="s">
        <v>1</v>
      </c>
      <c r="N343" s="202" t="s">
        <v>39</v>
      </c>
      <c r="O343" s="68"/>
      <c r="P343" s="203">
        <f>O343*H343</f>
        <v>0</v>
      </c>
      <c r="Q343" s="203">
        <v>0</v>
      </c>
      <c r="R343" s="203">
        <f>Q343*H343</f>
        <v>0</v>
      </c>
      <c r="S343" s="203">
        <v>0</v>
      </c>
      <c r="T343" s="204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205" t="s">
        <v>214</v>
      </c>
      <c r="AT343" s="205" t="s">
        <v>147</v>
      </c>
      <c r="AU343" s="205" t="s">
        <v>81</v>
      </c>
      <c r="AY343" s="14" t="s">
        <v>145</v>
      </c>
      <c r="BE343" s="206">
        <f>IF(N343="základní",J343,0)</f>
        <v>0</v>
      </c>
      <c r="BF343" s="206">
        <f>IF(N343="snížená",J343,0)</f>
        <v>0</v>
      </c>
      <c r="BG343" s="206">
        <f>IF(N343="zákl. přenesená",J343,0)</f>
        <v>0</v>
      </c>
      <c r="BH343" s="206">
        <f>IF(N343="sníž. přenesená",J343,0)</f>
        <v>0</v>
      </c>
      <c r="BI343" s="206">
        <f>IF(N343="nulová",J343,0)</f>
        <v>0</v>
      </c>
      <c r="BJ343" s="14" t="s">
        <v>79</v>
      </c>
      <c r="BK343" s="206">
        <f>ROUND(I343*H343,2)</f>
        <v>0</v>
      </c>
      <c r="BL343" s="14" t="s">
        <v>214</v>
      </c>
      <c r="BM343" s="205" t="s">
        <v>836</v>
      </c>
    </row>
    <row r="344" spans="1:65" s="12" customFormat="1" ht="22.9" customHeight="1">
      <c r="B344" s="177"/>
      <c r="C344" s="178"/>
      <c r="D344" s="179" t="s">
        <v>73</v>
      </c>
      <c r="E344" s="191" t="s">
        <v>837</v>
      </c>
      <c r="F344" s="191" t="s">
        <v>838</v>
      </c>
      <c r="G344" s="178"/>
      <c r="H344" s="178"/>
      <c r="I344" s="181"/>
      <c r="J344" s="192">
        <f>BK344</f>
        <v>0</v>
      </c>
      <c r="K344" s="178"/>
      <c r="L344" s="183"/>
      <c r="M344" s="184"/>
      <c r="N344" s="185"/>
      <c r="O344" s="185"/>
      <c r="P344" s="186">
        <f>SUM(P345:P360)</f>
        <v>0</v>
      </c>
      <c r="Q344" s="185"/>
      <c r="R344" s="186">
        <f>SUM(R345:R360)</f>
        <v>11.811449830000001</v>
      </c>
      <c r="S344" s="185"/>
      <c r="T344" s="187">
        <f>SUM(T345:T360)</f>
        <v>20.121607000000001</v>
      </c>
      <c r="AR344" s="188" t="s">
        <v>81</v>
      </c>
      <c r="AT344" s="189" t="s">
        <v>73</v>
      </c>
      <c r="AU344" s="189" t="s">
        <v>79</v>
      </c>
      <c r="AY344" s="188" t="s">
        <v>145</v>
      </c>
      <c r="BK344" s="190">
        <f>SUM(BK345:BK360)</f>
        <v>0</v>
      </c>
    </row>
    <row r="345" spans="1:65" s="2" customFormat="1" ht="33" customHeight="1">
      <c r="A345" s="31"/>
      <c r="B345" s="32"/>
      <c r="C345" s="193" t="s">
        <v>839</v>
      </c>
      <c r="D345" s="193" t="s">
        <v>147</v>
      </c>
      <c r="E345" s="194" t="s">
        <v>840</v>
      </c>
      <c r="F345" s="195" t="s">
        <v>841</v>
      </c>
      <c r="G345" s="196" t="s">
        <v>159</v>
      </c>
      <c r="H345" s="197">
        <v>19.669</v>
      </c>
      <c r="I345" s="198"/>
      <c r="J345" s="199">
        <f t="shared" ref="J345:J360" si="125">ROUND(I345*H345,2)</f>
        <v>0</v>
      </c>
      <c r="K345" s="200"/>
      <c r="L345" s="36"/>
      <c r="M345" s="201" t="s">
        <v>1</v>
      </c>
      <c r="N345" s="202" t="s">
        <v>39</v>
      </c>
      <c r="O345" s="68"/>
      <c r="P345" s="203">
        <f t="shared" ref="P345:P360" si="126">O345*H345</f>
        <v>0</v>
      </c>
      <c r="Q345" s="203">
        <v>1.08E-3</v>
      </c>
      <c r="R345" s="203">
        <f t="shared" ref="R345:R360" si="127">Q345*H345</f>
        <v>2.1242520000000001E-2</v>
      </c>
      <c r="S345" s="203">
        <v>0</v>
      </c>
      <c r="T345" s="204">
        <f t="shared" ref="T345:T360" si="128"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205" t="s">
        <v>214</v>
      </c>
      <c r="AT345" s="205" t="s">
        <v>147</v>
      </c>
      <c r="AU345" s="205" t="s">
        <v>81</v>
      </c>
      <c r="AY345" s="14" t="s">
        <v>145</v>
      </c>
      <c r="BE345" s="206">
        <f t="shared" ref="BE345:BE360" si="129">IF(N345="základní",J345,0)</f>
        <v>0</v>
      </c>
      <c r="BF345" s="206">
        <f t="shared" ref="BF345:BF360" si="130">IF(N345="snížená",J345,0)</f>
        <v>0</v>
      </c>
      <c r="BG345" s="206">
        <f t="shared" ref="BG345:BG360" si="131">IF(N345="zákl. přenesená",J345,0)</f>
        <v>0</v>
      </c>
      <c r="BH345" s="206">
        <f t="shared" ref="BH345:BH360" si="132">IF(N345="sníž. přenesená",J345,0)</f>
        <v>0</v>
      </c>
      <c r="BI345" s="206">
        <f t="shared" ref="BI345:BI360" si="133">IF(N345="nulová",J345,0)</f>
        <v>0</v>
      </c>
      <c r="BJ345" s="14" t="s">
        <v>79</v>
      </c>
      <c r="BK345" s="206">
        <f t="shared" ref="BK345:BK360" si="134">ROUND(I345*H345,2)</f>
        <v>0</v>
      </c>
      <c r="BL345" s="14" t="s">
        <v>214</v>
      </c>
      <c r="BM345" s="205" t="s">
        <v>842</v>
      </c>
    </row>
    <row r="346" spans="1:65" s="2" customFormat="1" ht="21.75" customHeight="1">
      <c r="A346" s="31"/>
      <c r="B346" s="32"/>
      <c r="C346" s="193" t="s">
        <v>843</v>
      </c>
      <c r="D346" s="193" t="s">
        <v>147</v>
      </c>
      <c r="E346" s="194" t="s">
        <v>844</v>
      </c>
      <c r="F346" s="195" t="s">
        <v>845</v>
      </c>
      <c r="G346" s="196" t="s">
        <v>212</v>
      </c>
      <c r="H346" s="197">
        <v>258.58600000000001</v>
      </c>
      <c r="I346" s="198"/>
      <c r="J346" s="199">
        <f t="shared" si="125"/>
        <v>0</v>
      </c>
      <c r="K346" s="200"/>
      <c r="L346" s="36"/>
      <c r="M346" s="201" t="s">
        <v>1</v>
      </c>
      <c r="N346" s="202" t="s">
        <v>39</v>
      </c>
      <c r="O346" s="68"/>
      <c r="P346" s="203">
        <f t="shared" si="126"/>
        <v>0</v>
      </c>
      <c r="Q346" s="203">
        <v>0</v>
      </c>
      <c r="R346" s="203">
        <f t="shared" si="127"/>
        <v>0</v>
      </c>
      <c r="S346" s="203">
        <v>1.4E-2</v>
      </c>
      <c r="T346" s="204">
        <f t="shared" si="128"/>
        <v>3.6202040000000002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205" t="s">
        <v>214</v>
      </c>
      <c r="AT346" s="205" t="s">
        <v>147</v>
      </c>
      <c r="AU346" s="205" t="s">
        <v>81</v>
      </c>
      <c r="AY346" s="14" t="s">
        <v>145</v>
      </c>
      <c r="BE346" s="206">
        <f t="shared" si="129"/>
        <v>0</v>
      </c>
      <c r="BF346" s="206">
        <f t="shared" si="130"/>
        <v>0</v>
      </c>
      <c r="BG346" s="206">
        <f t="shared" si="131"/>
        <v>0</v>
      </c>
      <c r="BH346" s="206">
        <f t="shared" si="132"/>
        <v>0</v>
      </c>
      <c r="BI346" s="206">
        <f t="shared" si="133"/>
        <v>0</v>
      </c>
      <c r="BJ346" s="14" t="s">
        <v>79</v>
      </c>
      <c r="BK346" s="206">
        <f t="shared" si="134"/>
        <v>0</v>
      </c>
      <c r="BL346" s="14" t="s">
        <v>214</v>
      </c>
      <c r="BM346" s="205" t="s">
        <v>846</v>
      </c>
    </row>
    <row r="347" spans="1:65" s="2" customFormat="1" ht="21.75" customHeight="1">
      <c r="A347" s="31"/>
      <c r="B347" s="32"/>
      <c r="C347" s="193" t="s">
        <v>847</v>
      </c>
      <c r="D347" s="193" t="s">
        <v>147</v>
      </c>
      <c r="E347" s="194" t="s">
        <v>848</v>
      </c>
      <c r="F347" s="195" t="s">
        <v>849</v>
      </c>
      <c r="G347" s="196" t="s">
        <v>212</v>
      </c>
      <c r="H347" s="197">
        <v>94.22</v>
      </c>
      <c r="I347" s="198"/>
      <c r="J347" s="199">
        <f t="shared" si="125"/>
        <v>0</v>
      </c>
      <c r="K347" s="200"/>
      <c r="L347" s="36"/>
      <c r="M347" s="201" t="s">
        <v>1</v>
      </c>
      <c r="N347" s="202" t="s">
        <v>39</v>
      </c>
      <c r="O347" s="68"/>
      <c r="P347" s="203">
        <f t="shared" si="126"/>
        <v>0</v>
      </c>
      <c r="Q347" s="203">
        <v>0</v>
      </c>
      <c r="R347" s="203">
        <f t="shared" si="127"/>
        <v>0</v>
      </c>
      <c r="S347" s="203">
        <v>0</v>
      </c>
      <c r="T347" s="204">
        <f t="shared" si="128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205" t="s">
        <v>214</v>
      </c>
      <c r="AT347" s="205" t="s">
        <v>147</v>
      </c>
      <c r="AU347" s="205" t="s">
        <v>81</v>
      </c>
      <c r="AY347" s="14" t="s">
        <v>145</v>
      </c>
      <c r="BE347" s="206">
        <f t="shared" si="129"/>
        <v>0</v>
      </c>
      <c r="BF347" s="206">
        <f t="shared" si="130"/>
        <v>0</v>
      </c>
      <c r="BG347" s="206">
        <f t="shared" si="131"/>
        <v>0</v>
      </c>
      <c r="BH347" s="206">
        <f t="shared" si="132"/>
        <v>0</v>
      </c>
      <c r="BI347" s="206">
        <f t="shared" si="133"/>
        <v>0</v>
      </c>
      <c r="BJ347" s="14" t="s">
        <v>79</v>
      </c>
      <c r="BK347" s="206">
        <f t="shared" si="134"/>
        <v>0</v>
      </c>
      <c r="BL347" s="14" t="s">
        <v>214</v>
      </c>
      <c r="BM347" s="205" t="s">
        <v>850</v>
      </c>
    </row>
    <row r="348" spans="1:65" s="2" customFormat="1" ht="21.75" customHeight="1">
      <c r="A348" s="31"/>
      <c r="B348" s="32"/>
      <c r="C348" s="211" t="s">
        <v>851</v>
      </c>
      <c r="D348" s="211" t="s">
        <v>297</v>
      </c>
      <c r="E348" s="212" t="s">
        <v>852</v>
      </c>
      <c r="F348" s="213" t="s">
        <v>853</v>
      </c>
      <c r="G348" s="214" t="s">
        <v>159</v>
      </c>
      <c r="H348" s="215">
        <v>1.5669999999999999</v>
      </c>
      <c r="I348" s="216"/>
      <c r="J348" s="217">
        <f t="shared" si="125"/>
        <v>0</v>
      </c>
      <c r="K348" s="218"/>
      <c r="L348" s="219"/>
      <c r="M348" s="220" t="s">
        <v>1</v>
      </c>
      <c r="N348" s="221" t="s">
        <v>39</v>
      </c>
      <c r="O348" s="68"/>
      <c r="P348" s="203">
        <f t="shared" si="126"/>
        <v>0</v>
      </c>
      <c r="Q348" s="203">
        <v>0.55000000000000004</v>
      </c>
      <c r="R348" s="203">
        <f t="shared" si="127"/>
        <v>0.86185</v>
      </c>
      <c r="S348" s="203">
        <v>0</v>
      </c>
      <c r="T348" s="204">
        <f t="shared" si="128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205" t="s">
        <v>280</v>
      </c>
      <c r="AT348" s="205" t="s">
        <v>297</v>
      </c>
      <c r="AU348" s="205" t="s">
        <v>81</v>
      </c>
      <c r="AY348" s="14" t="s">
        <v>145</v>
      </c>
      <c r="BE348" s="206">
        <f t="shared" si="129"/>
        <v>0</v>
      </c>
      <c r="BF348" s="206">
        <f t="shared" si="130"/>
        <v>0</v>
      </c>
      <c r="BG348" s="206">
        <f t="shared" si="131"/>
        <v>0</v>
      </c>
      <c r="BH348" s="206">
        <f t="shared" si="132"/>
        <v>0</v>
      </c>
      <c r="BI348" s="206">
        <f t="shared" si="133"/>
        <v>0</v>
      </c>
      <c r="BJ348" s="14" t="s">
        <v>79</v>
      </c>
      <c r="BK348" s="206">
        <f t="shared" si="134"/>
        <v>0</v>
      </c>
      <c r="BL348" s="14" t="s">
        <v>214</v>
      </c>
      <c r="BM348" s="205" t="s">
        <v>854</v>
      </c>
    </row>
    <row r="349" spans="1:65" s="2" customFormat="1" ht="21.75" customHeight="1">
      <c r="A349" s="31"/>
      <c r="B349" s="32"/>
      <c r="C349" s="193" t="s">
        <v>855</v>
      </c>
      <c r="D349" s="193" t="s">
        <v>147</v>
      </c>
      <c r="E349" s="194" t="s">
        <v>856</v>
      </c>
      <c r="F349" s="195" t="s">
        <v>857</v>
      </c>
      <c r="G349" s="196" t="s">
        <v>212</v>
      </c>
      <c r="H349" s="197">
        <v>16.309999999999999</v>
      </c>
      <c r="I349" s="198"/>
      <c r="J349" s="199">
        <f t="shared" si="125"/>
        <v>0</v>
      </c>
      <c r="K349" s="200"/>
      <c r="L349" s="36"/>
      <c r="M349" s="201" t="s">
        <v>1</v>
      </c>
      <c r="N349" s="202" t="s">
        <v>39</v>
      </c>
      <c r="O349" s="68"/>
      <c r="P349" s="203">
        <f t="shared" si="126"/>
        <v>0</v>
      </c>
      <c r="Q349" s="203">
        <v>0</v>
      </c>
      <c r="R349" s="203">
        <f t="shared" si="127"/>
        <v>0</v>
      </c>
      <c r="S349" s="203">
        <v>0</v>
      </c>
      <c r="T349" s="204">
        <f t="shared" si="128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205" t="s">
        <v>214</v>
      </c>
      <c r="AT349" s="205" t="s">
        <v>147</v>
      </c>
      <c r="AU349" s="205" t="s">
        <v>81</v>
      </c>
      <c r="AY349" s="14" t="s">
        <v>145</v>
      </c>
      <c r="BE349" s="206">
        <f t="shared" si="129"/>
        <v>0</v>
      </c>
      <c r="BF349" s="206">
        <f t="shared" si="130"/>
        <v>0</v>
      </c>
      <c r="BG349" s="206">
        <f t="shared" si="131"/>
        <v>0</v>
      </c>
      <c r="BH349" s="206">
        <f t="shared" si="132"/>
        <v>0</v>
      </c>
      <c r="BI349" s="206">
        <f t="shared" si="133"/>
        <v>0</v>
      </c>
      <c r="BJ349" s="14" t="s">
        <v>79</v>
      </c>
      <c r="BK349" s="206">
        <f t="shared" si="134"/>
        <v>0</v>
      </c>
      <c r="BL349" s="14" t="s">
        <v>214</v>
      </c>
      <c r="BM349" s="205" t="s">
        <v>858</v>
      </c>
    </row>
    <row r="350" spans="1:65" s="2" customFormat="1" ht="21.75" customHeight="1">
      <c r="A350" s="31"/>
      <c r="B350" s="32"/>
      <c r="C350" s="211" t="s">
        <v>859</v>
      </c>
      <c r="D350" s="211" t="s">
        <v>297</v>
      </c>
      <c r="E350" s="212" t="s">
        <v>860</v>
      </c>
      <c r="F350" s="213" t="s">
        <v>861</v>
      </c>
      <c r="G350" s="214" t="s">
        <v>159</v>
      </c>
      <c r="H350" s="215">
        <v>0.47</v>
      </c>
      <c r="I350" s="216"/>
      <c r="J350" s="217">
        <f t="shared" si="125"/>
        <v>0</v>
      </c>
      <c r="K350" s="218"/>
      <c r="L350" s="219"/>
      <c r="M350" s="220" t="s">
        <v>1</v>
      </c>
      <c r="N350" s="221" t="s">
        <v>39</v>
      </c>
      <c r="O350" s="68"/>
      <c r="P350" s="203">
        <f t="shared" si="126"/>
        <v>0</v>
      </c>
      <c r="Q350" s="203">
        <v>0.55000000000000004</v>
      </c>
      <c r="R350" s="203">
        <f t="shared" si="127"/>
        <v>0.25850000000000001</v>
      </c>
      <c r="S350" s="203">
        <v>0</v>
      </c>
      <c r="T350" s="204">
        <f t="shared" si="128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205" t="s">
        <v>280</v>
      </c>
      <c r="AT350" s="205" t="s">
        <v>297</v>
      </c>
      <c r="AU350" s="205" t="s">
        <v>81</v>
      </c>
      <c r="AY350" s="14" t="s">
        <v>145</v>
      </c>
      <c r="BE350" s="206">
        <f t="shared" si="129"/>
        <v>0</v>
      </c>
      <c r="BF350" s="206">
        <f t="shared" si="130"/>
        <v>0</v>
      </c>
      <c r="BG350" s="206">
        <f t="shared" si="131"/>
        <v>0</v>
      </c>
      <c r="BH350" s="206">
        <f t="shared" si="132"/>
        <v>0</v>
      </c>
      <c r="BI350" s="206">
        <f t="shared" si="133"/>
        <v>0</v>
      </c>
      <c r="BJ350" s="14" t="s">
        <v>79</v>
      </c>
      <c r="BK350" s="206">
        <f t="shared" si="134"/>
        <v>0</v>
      </c>
      <c r="BL350" s="14" t="s">
        <v>214</v>
      </c>
      <c r="BM350" s="205" t="s">
        <v>862</v>
      </c>
    </row>
    <row r="351" spans="1:65" s="2" customFormat="1" ht="21.75" customHeight="1">
      <c r="A351" s="31"/>
      <c r="B351" s="32"/>
      <c r="C351" s="193" t="s">
        <v>863</v>
      </c>
      <c r="D351" s="193" t="s">
        <v>147</v>
      </c>
      <c r="E351" s="194" t="s">
        <v>864</v>
      </c>
      <c r="F351" s="195" t="s">
        <v>865</v>
      </c>
      <c r="G351" s="196" t="s">
        <v>150</v>
      </c>
      <c r="H351" s="197">
        <v>705.28599999999994</v>
      </c>
      <c r="I351" s="198"/>
      <c r="J351" s="199">
        <f t="shared" si="125"/>
        <v>0</v>
      </c>
      <c r="K351" s="200"/>
      <c r="L351" s="36"/>
      <c r="M351" s="201" t="s">
        <v>1</v>
      </c>
      <c r="N351" s="202" t="s">
        <v>39</v>
      </c>
      <c r="O351" s="68"/>
      <c r="P351" s="203">
        <f t="shared" si="126"/>
        <v>0</v>
      </c>
      <c r="Q351" s="203">
        <v>0</v>
      </c>
      <c r="R351" s="203">
        <f t="shared" si="127"/>
        <v>0</v>
      </c>
      <c r="S351" s="203">
        <v>0</v>
      </c>
      <c r="T351" s="204">
        <f t="shared" si="128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205" t="s">
        <v>214</v>
      </c>
      <c r="AT351" s="205" t="s">
        <v>147</v>
      </c>
      <c r="AU351" s="205" t="s">
        <v>81</v>
      </c>
      <c r="AY351" s="14" t="s">
        <v>145</v>
      </c>
      <c r="BE351" s="206">
        <f t="shared" si="129"/>
        <v>0</v>
      </c>
      <c r="BF351" s="206">
        <f t="shared" si="130"/>
        <v>0</v>
      </c>
      <c r="BG351" s="206">
        <f t="shared" si="131"/>
        <v>0</v>
      </c>
      <c r="BH351" s="206">
        <f t="shared" si="132"/>
        <v>0</v>
      </c>
      <c r="BI351" s="206">
        <f t="shared" si="133"/>
        <v>0</v>
      </c>
      <c r="BJ351" s="14" t="s">
        <v>79</v>
      </c>
      <c r="BK351" s="206">
        <f t="shared" si="134"/>
        <v>0</v>
      </c>
      <c r="BL351" s="14" t="s">
        <v>214</v>
      </c>
      <c r="BM351" s="205" t="s">
        <v>866</v>
      </c>
    </row>
    <row r="352" spans="1:65" s="2" customFormat="1" ht="16.5" customHeight="1">
      <c r="A352" s="31"/>
      <c r="B352" s="32"/>
      <c r="C352" s="211" t="s">
        <v>867</v>
      </c>
      <c r="D352" s="211" t="s">
        <v>297</v>
      </c>
      <c r="E352" s="212" t="s">
        <v>868</v>
      </c>
      <c r="F352" s="213" t="s">
        <v>869</v>
      </c>
      <c r="G352" s="214" t="s">
        <v>159</v>
      </c>
      <c r="H352" s="215">
        <v>17.632000000000001</v>
      </c>
      <c r="I352" s="216"/>
      <c r="J352" s="217">
        <f t="shared" si="125"/>
        <v>0</v>
      </c>
      <c r="K352" s="218"/>
      <c r="L352" s="219"/>
      <c r="M352" s="220" t="s">
        <v>1</v>
      </c>
      <c r="N352" s="221" t="s">
        <v>39</v>
      </c>
      <c r="O352" s="68"/>
      <c r="P352" s="203">
        <f t="shared" si="126"/>
        <v>0</v>
      </c>
      <c r="Q352" s="203">
        <v>0.55000000000000004</v>
      </c>
      <c r="R352" s="203">
        <f t="shared" si="127"/>
        <v>9.6976000000000013</v>
      </c>
      <c r="S352" s="203">
        <v>0</v>
      </c>
      <c r="T352" s="204">
        <f t="shared" si="128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205" t="s">
        <v>280</v>
      </c>
      <c r="AT352" s="205" t="s">
        <v>297</v>
      </c>
      <c r="AU352" s="205" t="s">
        <v>81</v>
      </c>
      <c r="AY352" s="14" t="s">
        <v>145</v>
      </c>
      <c r="BE352" s="206">
        <f t="shared" si="129"/>
        <v>0</v>
      </c>
      <c r="BF352" s="206">
        <f t="shared" si="130"/>
        <v>0</v>
      </c>
      <c r="BG352" s="206">
        <f t="shared" si="131"/>
        <v>0</v>
      </c>
      <c r="BH352" s="206">
        <f t="shared" si="132"/>
        <v>0</v>
      </c>
      <c r="BI352" s="206">
        <f t="shared" si="133"/>
        <v>0</v>
      </c>
      <c r="BJ352" s="14" t="s">
        <v>79</v>
      </c>
      <c r="BK352" s="206">
        <f t="shared" si="134"/>
        <v>0</v>
      </c>
      <c r="BL352" s="14" t="s">
        <v>214</v>
      </c>
      <c r="BM352" s="205" t="s">
        <v>870</v>
      </c>
    </row>
    <row r="353" spans="1:65" s="2" customFormat="1" ht="21.75" customHeight="1">
      <c r="A353" s="31"/>
      <c r="B353" s="32"/>
      <c r="C353" s="193" t="s">
        <v>871</v>
      </c>
      <c r="D353" s="193" t="s">
        <v>147</v>
      </c>
      <c r="E353" s="194" t="s">
        <v>872</v>
      </c>
      <c r="F353" s="195" t="s">
        <v>873</v>
      </c>
      <c r="G353" s="196" t="s">
        <v>212</v>
      </c>
      <c r="H353" s="197">
        <v>372.4</v>
      </c>
      <c r="I353" s="198"/>
      <c r="J353" s="199">
        <f t="shared" si="125"/>
        <v>0</v>
      </c>
      <c r="K353" s="200"/>
      <c r="L353" s="36"/>
      <c r="M353" s="201" t="s">
        <v>1</v>
      </c>
      <c r="N353" s="202" t="s">
        <v>39</v>
      </c>
      <c r="O353" s="68"/>
      <c r="P353" s="203">
        <f t="shared" si="126"/>
        <v>0</v>
      </c>
      <c r="Q353" s="203">
        <v>0</v>
      </c>
      <c r="R353" s="203">
        <f t="shared" si="127"/>
        <v>0</v>
      </c>
      <c r="S353" s="203">
        <v>0</v>
      </c>
      <c r="T353" s="204">
        <f t="shared" si="128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205" t="s">
        <v>214</v>
      </c>
      <c r="AT353" s="205" t="s">
        <v>147</v>
      </c>
      <c r="AU353" s="205" t="s">
        <v>81</v>
      </c>
      <c r="AY353" s="14" t="s">
        <v>145</v>
      </c>
      <c r="BE353" s="206">
        <f t="shared" si="129"/>
        <v>0</v>
      </c>
      <c r="BF353" s="206">
        <f t="shared" si="130"/>
        <v>0</v>
      </c>
      <c r="BG353" s="206">
        <f t="shared" si="131"/>
        <v>0</v>
      </c>
      <c r="BH353" s="206">
        <f t="shared" si="132"/>
        <v>0</v>
      </c>
      <c r="BI353" s="206">
        <f t="shared" si="133"/>
        <v>0</v>
      </c>
      <c r="BJ353" s="14" t="s">
        <v>79</v>
      </c>
      <c r="BK353" s="206">
        <f t="shared" si="134"/>
        <v>0</v>
      </c>
      <c r="BL353" s="14" t="s">
        <v>214</v>
      </c>
      <c r="BM353" s="205" t="s">
        <v>874</v>
      </c>
    </row>
    <row r="354" spans="1:65" s="2" customFormat="1" ht="16.5" customHeight="1">
      <c r="A354" s="31"/>
      <c r="B354" s="32"/>
      <c r="C354" s="211" t="s">
        <v>875</v>
      </c>
      <c r="D354" s="211" t="s">
        <v>297</v>
      </c>
      <c r="E354" s="212" t="s">
        <v>876</v>
      </c>
      <c r="F354" s="213" t="s">
        <v>877</v>
      </c>
      <c r="G354" s="214" t="s">
        <v>159</v>
      </c>
      <c r="H354" s="215">
        <v>0.89400000000000002</v>
      </c>
      <c r="I354" s="216"/>
      <c r="J354" s="217">
        <f t="shared" si="125"/>
        <v>0</v>
      </c>
      <c r="K354" s="218"/>
      <c r="L354" s="219"/>
      <c r="M354" s="220" t="s">
        <v>1</v>
      </c>
      <c r="N354" s="221" t="s">
        <v>39</v>
      </c>
      <c r="O354" s="68"/>
      <c r="P354" s="203">
        <f t="shared" si="126"/>
        <v>0</v>
      </c>
      <c r="Q354" s="203">
        <v>0.55000000000000004</v>
      </c>
      <c r="R354" s="203">
        <f t="shared" si="127"/>
        <v>0.49170000000000003</v>
      </c>
      <c r="S354" s="203">
        <v>0</v>
      </c>
      <c r="T354" s="204">
        <f t="shared" si="128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205" t="s">
        <v>280</v>
      </c>
      <c r="AT354" s="205" t="s">
        <v>297</v>
      </c>
      <c r="AU354" s="205" t="s">
        <v>81</v>
      </c>
      <c r="AY354" s="14" t="s">
        <v>145</v>
      </c>
      <c r="BE354" s="206">
        <f t="shared" si="129"/>
        <v>0</v>
      </c>
      <c r="BF354" s="206">
        <f t="shared" si="130"/>
        <v>0</v>
      </c>
      <c r="BG354" s="206">
        <f t="shared" si="131"/>
        <v>0</v>
      </c>
      <c r="BH354" s="206">
        <f t="shared" si="132"/>
        <v>0</v>
      </c>
      <c r="BI354" s="206">
        <f t="shared" si="133"/>
        <v>0</v>
      </c>
      <c r="BJ354" s="14" t="s">
        <v>79</v>
      </c>
      <c r="BK354" s="206">
        <f t="shared" si="134"/>
        <v>0</v>
      </c>
      <c r="BL354" s="14" t="s">
        <v>214</v>
      </c>
      <c r="BM354" s="205" t="s">
        <v>878</v>
      </c>
    </row>
    <row r="355" spans="1:65" s="2" customFormat="1" ht="21.75" customHeight="1">
      <c r="A355" s="31"/>
      <c r="B355" s="32"/>
      <c r="C355" s="193" t="s">
        <v>879</v>
      </c>
      <c r="D355" s="193" t="s">
        <v>147</v>
      </c>
      <c r="E355" s="194" t="s">
        <v>880</v>
      </c>
      <c r="F355" s="195" t="s">
        <v>881</v>
      </c>
      <c r="G355" s="196" t="s">
        <v>150</v>
      </c>
      <c r="H355" s="197">
        <v>405.06299999999999</v>
      </c>
      <c r="I355" s="198"/>
      <c r="J355" s="199">
        <f t="shared" si="125"/>
        <v>0</v>
      </c>
      <c r="K355" s="200"/>
      <c r="L355" s="36"/>
      <c r="M355" s="201" t="s">
        <v>1</v>
      </c>
      <c r="N355" s="202" t="s">
        <v>39</v>
      </c>
      <c r="O355" s="68"/>
      <c r="P355" s="203">
        <f t="shared" si="126"/>
        <v>0</v>
      </c>
      <c r="Q355" s="203">
        <v>0</v>
      </c>
      <c r="R355" s="203">
        <f t="shared" si="127"/>
        <v>0</v>
      </c>
      <c r="S355" s="203">
        <v>5.0000000000000001E-3</v>
      </c>
      <c r="T355" s="204">
        <f t="shared" si="128"/>
        <v>2.025315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205" t="s">
        <v>214</v>
      </c>
      <c r="AT355" s="205" t="s">
        <v>147</v>
      </c>
      <c r="AU355" s="205" t="s">
        <v>81</v>
      </c>
      <c r="AY355" s="14" t="s">
        <v>145</v>
      </c>
      <c r="BE355" s="206">
        <f t="shared" si="129"/>
        <v>0</v>
      </c>
      <c r="BF355" s="206">
        <f t="shared" si="130"/>
        <v>0</v>
      </c>
      <c r="BG355" s="206">
        <f t="shared" si="131"/>
        <v>0</v>
      </c>
      <c r="BH355" s="206">
        <f t="shared" si="132"/>
        <v>0</v>
      </c>
      <c r="BI355" s="206">
        <f t="shared" si="133"/>
        <v>0</v>
      </c>
      <c r="BJ355" s="14" t="s">
        <v>79</v>
      </c>
      <c r="BK355" s="206">
        <f t="shared" si="134"/>
        <v>0</v>
      </c>
      <c r="BL355" s="14" t="s">
        <v>214</v>
      </c>
      <c r="BM355" s="205" t="s">
        <v>882</v>
      </c>
    </row>
    <row r="356" spans="1:65" s="2" customFormat="1" ht="21.75" customHeight="1">
      <c r="A356" s="31"/>
      <c r="B356" s="32"/>
      <c r="C356" s="193" t="s">
        <v>883</v>
      </c>
      <c r="D356" s="193" t="s">
        <v>147</v>
      </c>
      <c r="E356" s="194" t="s">
        <v>884</v>
      </c>
      <c r="F356" s="195" t="s">
        <v>885</v>
      </c>
      <c r="G356" s="196" t="s">
        <v>159</v>
      </c>
      <c r="H356" s="197">
        <v>20.562999999999999</v>
      </c>
      <c r="I356" s="198"/>
      <c r="J356" s="199">
        <f t="shared" si="125"/>
        <v>0</v>
      </c>
      <c r="K356" s="200"/>
      <c r="L356" s="36"/>
      <c r="M356" s="201" t="s">
        <v>1</v>
      </c>
      <c r="N356" s="202" t="s">
        <v>39</v>
      </c>
      <c r="O356" s="68"/>
      <c r="P356" s="203">
        <f t="shared" si="126"/>
        <v>0</v>
      </c>
      <c r="Q356" s="203">
        <v>2.3369999999999998E-2</v>
      </c>
      <c r="R356" s="203">
        <f t="shared" si="127"/>
        <v>0.48055730999999996</v>
      </c>
      <c r="S356" s="203">
        <v>0</v>
      </c>
      <c r="T356" s="204">
        <f t="shared" si="128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205" t="s">
        <v>214</v>
      </c>
      <c r="AT356" s="205" t="s">
        <v>147</v>
      </c>
      <c r="AU356" s="205" t="s">
        <v>81</v>
      </c>
      <c r="AY356" s="14" t="s">
        <v>145</v>
      </c>
      <c r="BE356" s="206">
        <f t="shared" si="129"/>
        <v>0</v>
      </c>
      <c r="BF356" s="206">
        <f t="shared" si="130"/>
        <v>0</v>
      </c>
      <c r="BG356" s="206">
        <f t="shared" si="131"/>
        <v>0</v>
      </c>
      <c r="BH356" s="206">
        <f t="shared" si="132"/>
        <v>0</v>
      </c>
      <c r="BI356" s="206">
        <f t="shared" si="133"/>
        <v>0</v>
      </c>
      <c r="BJ356" s="14" t="s">
        <v>79</v>
      </c>
      <c r="BK356" s="206">
        <f t="shared" si="134"/>
        <v>0</v>
      </c>
      <c r="BL356" s="14" t="s">
        <v>214</v>
      </c>
      <c r="BM356" s="205" t="s">
        <v>886</v>
      </c>
    </row>
    <row r="357" spans="1:65" s="2" customFormat="1" ht="21.75" customHeight="1">
      <c r="A357" s="31"/>
      <c r="B357" s="32"/>
      <c r="C357" s="193" t="s">
        <v>887</v>
      </c>
      <c r="D357" s="193" t="s">
        <v>147</v>
      </c>
      <c r="E357" s="194" t="s">
        <v>888</v>
      </c>
      <c r="F357" s="195" t="s">
        <v>889</v>
      </c>
      <c r="G357" s="196" t="s">
        <v>150</v>
      </c>
      <c r="H357" s="197">
        <v>179.96199999999999</v>
      </c>
      <c r="I357" s="198"/>
      <c r="J357" s="199">
        <f t="shared" si="125"/>
        <v>0</v>
      </c>
      <c r="K357" s="200"/>
      <c r="L357" s="36"/>
      <c r="M357" s="201" t="s">
        <v>1</v>
      </c>
      <c r="N357" s="202" t="s">
        <v>39</v>
      </c>
      <c r="O357" s="68"/>
      <c r="P357" s="203">
        <f t="shared" si="126"/>
        <v>0</v>
      </c>
      <c r="Q357" s="203">
        <v>0</v>
      </c>
      <c r="R357" s="203">
        <f t="shared" si="127"/>
        <v>0</v>
      </c>
      <c r="S357" s="203">
        <v>1.4E-2</v>
      </c>
      <c r="T357" s="204">
        <f t="shared" si="128"/>
        <v>2.5194679999999998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205" t="s">
        <v>214</v>
      </c>
      <c r="AT357" s="205" t="s">
        <v>147</v>
      </c>
      <c r="AU357" s="205" t="s">
        <v>81</v>
      </c>
      <c r="AY357" s="14" t="s">
        <v>145</v>
      </c>
      <c r="BE357" s="206">
        <f t="shared" si="129"/>
        <v>0</v>
      </c>
      <c r="BF357" s="206">
        <f t="shared" si="130"/>
        <v>0</v>
      </c>
      <c r="BG357" s="206">
        <f t="shared" si="131"/>
        <v>0</v>
      </c>
      <c r="BH357" s="206">
        <f t="shared" si="132"/>
        <v>0</v>
      </c>
      <c r="BI357" s="206">
        <f t="shared" si="133"/>
        <v>0</v>
      </c>
      <c r="BJ357" s="14" t="s">
        <v>79</v>
      </c>
      <c r="BK357" s="206">
        <f t="shared" si="134"/>
        <v>0</v>
      </c>
      <c r="BL357" s="14" t="s">
        <v>214</v>
      </c>
      <c r="BM357" s="205" t="s">
        <v>890</v>
      </c>
    </row>
    <row r="358" spans="1:65" s="2" customFormat="1" ht="21.75" customHeight="1">
      <c r="A358" s="31"/>
      <c r="B358" s="32"/>
      <c r="C358" s="193" t="s">
        <v>891</v>
      </c>
      <c r="D358" s="193" t="s">
        <v>147</v>
      </c>
      <c r="E358" s="194" t="s">
        <v>892</v>
      </c>
      <c r="F358" s="195" t="s">
        <v>893</v>
      </c>
      <c r="G358" s="196" t="s">
        <v>212</v>
      </c>
      <c r="H358" s="197">
        <v>108.3</v>
      </c>
      <c r="I358" s="198"/>
      <c r="J358" s="199">
        <f t="shared" si="125"/>
        <v>0</v>
      </c>
      <c r="K358" s="200"/>
      <c r="L358" s="36"/>
      <c r="M358" s="201" t="s">
        <v>1</v>
      </c>
      <c r="N358" s="202" t="s">
        <v>39</v>
      </c>
      <c r="O358" s="68"/>
      <c r="P358" s="203">
        <f t="shared" si="126"/>
        <v>0</v>
      </c>
      <c r="Q358" s="203">
        <v>0</v>
      </c>
      <c r="R358" s="203">
        <f t="shared" si="127"/>
        <v>0</v>
      </c>
      <c r="S358" s="203">
        <v>3.3000000000000002E-2</v>
      </c>
      <c r="T358" s="204">
        <f t="shared" si="128"/>
        <v>3.5739000000000001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205" t="s">
        <v>214</v>
      </c>
      <c r="AT358" s="205" t="s">
        <v>147</v>
      </c>
      <c r="AU358" s="205" t="s">
        <v>81</v>
      </c>
      <c r="AY358" s="14" t="s">
        <v>145</v>
      </c>
      <c r="BE358" s="206">
        <f t="shared" si="129"/>
        <v>0</v>
      </c>
      <c r="BF358" s="206">
        <f t="shared" si="130"/>
        <v>0</v>
      </c>
      <c r="BG358" s="206">
        <f t="shared" si="131"/>
        <v>0</v>
      </c>
      <c r="BH358" s="206">
        <f t="shared" si="132"/>
        <v>0</v>
      </c>
      <c r="BI358" s="206">
        <f t="shared" si="133"/>
        <v>0</v>
      </c>
      <c r="BJ358" s="14" t="s">
        <v>79</v>
      </c>
      <c r="BK358" s="206">
        <f t="shared" si="134"/>
        <v>0</v>
      </c>
      <c r="BL358" s="14" t="s">
        <v>214</v>
      </c>
      <c r="BM358" s="205" t="s">
        <v>894</v>
      </c>
    </row>
    <row r="359" spans="1:65" s="2" customFormat="1" ht="21.75" customHeight="1">
      <c r="A359" s="31"/>
      <c r="B359" s="32"/>
      <c r="C359" s="193" t="s">
        <v>895</v>
      </c>
      <c r="D359" s="193" t="s">
        <v>147</v>
      </c>
      <c r="E359" s="194" t="s">
        <v>896</v>
      </c>
      <c r="F359" s="195" t="s">
        <v>897</v>
      </c>
      <c r="G359" s="196" t="s">
        <v>150</v>
      </c>
      <c r="H359" s="197">
        <v>209.56800000000001</v>
      </c>
      <c r="I359" s="198"/>
      <c r="J359" s="199">
        <f t="shared" si="125"/>
        <v>0</v>
      </c>
      <c r="K359" s="200"/>
      <c r="L359" s="36"/>
      <c r="M359" s="201" t="s">
        <v>1</v>
      </c>
      <c r="N359" s="202" t="s">
        <v>39</v>
      </c>
      <c r="O359" s="68"/>
      <c r="P359" s="203">
        <f t="shared" si="126"/>
        <v>0</v>
      </c>
      <c r="Q359" s="203">
        <v>0</v>
      </c>
      <c r="R359" s="203">
        <f t="shared" si="127"/>
        <v>0</v>
      </c>
      <c r="S359" s="203">
        <v>0.04</v>
      </c>
      <c r="T359" s="204">
        <f t="shared" si="128"/>
        <v>8.3827200000000008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205" t="s">
        <v>214</v>
      </c>
      <c r="AT359" s="205" t="s">
        <v>147</v>
      </c>
      <c r="AU359" s="205" t="s">
        <v>81</v>
      </c>
      <c r="AY359" s="14" t="s">
        <v>145</v>
      </c>
      <c r="BE359" s="206">
        <f t="shared" si="129"/>
        <v>0</v>
      </c>
      <c r="BF359" s="206">
        <f t="shared" si="130"/>
        <v>0</v>
      </c>
      <c r="BG359" s="206">
        <f t="shared" si="131"/>
        <v>0</v>
      </c>
      <c r="BH359" s="206">
        <f t="shared" si="132"/>
        <v>0</v>
      </c>
      <c r="BI359" s="206">
        <f t="shared" si="133"/>
        <v>0</v>
      </c>
      <c r="BJ359" s="14" t="s">
        <v>79</v>
      </c>
      <c r="BK359" s="206">
        <f t="shared" si="134"/>
        <v>0</v>
      </c>
      <c r="BL359" s="14" t="s">
        <v>214</v>
      </c>
      <c r="BM359" s="205" t="s">
        <v>898</v>
      </c>
    </row>
    <row r="360" spans="1:65" s="2" customFormat="1" ht="21.75" customHeight="1">
      <c r="A360" s="31"/>
      <c r="B360" s="32"/>
      <c r="C360" s="193" t="s">
        <v>899</v>
      </c>
      <c r="D360" s="193" t="s">
        <v>147</v>
      </c>
      <c r="E360" s="194" t="s">
        <v>900</v>
      </c>
      <c r="F360" s="195" t="s">
        <v>901</v>
      </c>
      <c r="G360" s="196" t="s">
        <v>181</v>
      </c>
      <c r="H360" s="197">
        <v>11.811</v>
      </c>
      <c r="I360" s="198"/>
      <c r="J360" s="199">
        <f t="shared" si="125"/>
        <v>0</v>
      </c>
      <c r="K360" s="200"/>
      <c r="L360" s="36"/>
      <c r="M360" s="201" t="s">
        <v>1</v>
      </c>
      <c r="N360" s="202" t="s">
        <v>39</v>
      </c>
      <c r="O360" s="68"/>
      <c r="P360" s="203">
        <f t="shared" si="126"/>
        <v>0</v>
      </c>
      <c r="Q360" s="203">
        <v>0</v>
      </c>
      <c r="R360" s="203">
        <f t="shared" si="127"/>
        <v>0</v>
      </c>
      <c r="S360" s="203">
        <v>0</v>
      </c>
      <c r="T360" s="204">
        <f t="shared" si="128"/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205" t="s">
        <v>214</v>
      </c>
      <c r="AT360" s="205" t="s">
        <v>147</v>
      </c>
      <c r="AU360" s="205" t="s">
        <v>81</v>
      </c>
      <c r="AY360" s="14" t="s">
        <v>145</v>
      </c>
      <c r="BE360" s="206">
        <f t="shared" si="129"/>
        <v>0</v>
      </c>
      <c r="BF360" s="206">
        <f t="shared" si="130"/>
        <v>0</v>
      </c>
      <c r="BG360" s="206">
        <f t="shared" si="131"/>
        <v>0</v>
      </c>
      <c r="BH360" s="206">
        <f t="shared" si="132"/>
        <v>0</v>
      </c>
      <c r="BI360" s="206">
        <f t="shared" si="133"/>
        <v>0</v>
      </c>
      <c r="BJ360" s="14" t="s">
        <v>79</v>
      </c>
      <c r="BK360" s="206">
        <f t="shared" si="134"/>
        <v>0</v>
      </c>
      <c r="BL360" s="14" t="s">
        <v>214</v>
      </c>
      <c r="BM360" s="205" t="s">
        <v>902</v>
      </c>
    </row>
    <row r="361" spans="1:65" s="12" customFormat="1" ht="22.9" customHeight="1">
      <c r="B361" s="177"/>
      <c r="C361" s="178"/>
      <c r="D361" s="179" t="s">
        <v>73</v>
      </c>
      <c r="E361" s="191" t="s">
        <v>903</v>
      </c>
      <c r="F361" s="191" t="s">
        <v>904</v>
      </c>
      <c r="G361" s="178"/>
      <c r="H361" s="178"/>
      <c r="I361" s="181"/>
      <c r="J361" s="192">
        <f>BK361</f>
        <v>0</v>
      </c>
      <c r="K361" s="178"/>
      <c r="L361" s="183"/>
      <c r="M361" s="184"/>
      <c r="N361" s="185"/>
      <c r="O361" s="185"/>
      <c r="P361" s="186">
        <f>SUM(P362:P369)</f>
        <v>0</v>
      </c>
      <c r="Q361" s="185"/>
      <c r="R361" s="186">
        <f>SUM(R362:R369)</f>
        <v>9.4715778799999999</v>
      </c>
      <c r="S361" s="185"/>
      <c r="T361" s="187">
        <f>SUM(T362:T369)</f>
        <v>0</v>
      </c>
      <c r="AR361" s="188" t="s">
        <v>81</v>
      </c>
      <c r="AT361" s="189" t="s">
        <v>73</v>
      </c>
      <c r="AU361" s="189" t="s">
        <v>79</v>
      </c>
      <c r="AY361" s="188" t="s">
        <v>145</v>
      </c>
      <c r="BK361" s="190">
        <f>SUM(BK362:BK369)</f>
        <v>0</v>
      </c>
    </row>
    <row r="362" spans="1:65" s="2" customFormat="1" ht="21.75" customHeight="1">
      <c r="A362" s="31"/>
      <c r="B362" s="32"/>
      <c r="C362" s="193" t="s">
        <v>905</v>
      </c>
      <c r="D362" s="193" t="s">
        <v>147</v>
      </c>
      <c r="E362" s="194" t="s">
        <v>906</v>
      </c>
      <c r="F362" s="195" t="s">
        <v>907</v>
      </c>
      <c r="G362" s="196" t="s">
        <v>150</v>
      </c>
      <c r="H362" s="197">
        <v>216.29300000000001</v>
      </c>
      <c r="I362" s="198"/>
      <c r="J362" s="199">
        <f t="shared" ref="J362:J369" si="135">ROUND(I362*H362,2)</f>
        <v>0</v>
      </c>
      <c r="K362" s="200"/>
      <c r="L362" s="36"/>
      <c r="M362" s="201" t="s">
        <v>1</v>
      </c>
      <c r="N362" s="202" t="s">
        <v>39</v>
      </c>
      <c r="O362" s="68"/>
      <c r="P362" s="203">
        <f t="shared" ref="P362:P369" si="136">O362*H362</f>
        <v>0</v>
      </c>
      <c r="Q362" s="203">
        <v>1.4500000000000001E-2</v>
      </c>
      <c r="R362" s="203">
        <f t="shared" ref="R362:R369" si="137">Q362*H362</f>
        <v>3.1362485000000002</v>
      </c>
      <c r="S362" s="203">
        <v>0</v>
      </c>
      <c r="T362" s="204">
        <f t="shared" ref="T362:T369" si="138">S362*H362</f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205" t="s">
        <v>214</v>
      </c>
      <c r="AT362" s="205" t="s">
        <v>147</v>
      </c>
      <c r="AU362" s="205" t="s">
        <v>81</v>
      </c>
      <c r="AY362" s="14" t="s">
        <v>145</v>
      </c>
      <c r="BE362" s="206">
        <f t="shared" ref="BE362:BE369" si="139">IF(N362="základní",J362,0)</f>
        <v>0</v>
      </c>
      <c r="BF362" s="206">
        <f t="shared" ref="BF362:BF369" si="140">IF(N362="snížená",J362,0)</f>
        <v>0</v>
      </c>
      <c r="BG362" s="206">
        <f t="shared" ref="BG362:BG369" si="141">IF(N362="zákl. přenesená",J362,0)</f>
        <v>0</v>
      </c>
      <c r="BH362" s="206">
        <f t="shared" ref="BH362:BH369" si="142">IF(N362="sníž. přenesená",J362,0)</f>
        <v>0</v>
      </c>
      <c r="BI362" s="206">
        <f t="shared" ref="BI362:BI369" si="143">IF(N362="nulová",J362,0)</f>
        <v>0</v>
      </c>
      <c r="BJ362" s="14" t="s">
        <v>79</v>
      </c>
      <c r="BK362" s="206">
        <f t="shared" ref="BK362:BK369" si="144">ROUND(I362*H362,2)</f>
        <v>0</v>
      </c>
      <c r="BL362" s="14" t="s">
        <v>214</v>
      </c>
      <c r="BM362" s="205" t="s">
        <v>908</v>
      </c>
    </row>
    <row r="363" spans="1:65" s="2" customFormat="1" ht="16.5" customHeight="1">
      <c r="A363" s="31"/>
      <c r="B363" s="32"/>
      <c r="C363" s="193" t="s">
        <v>909</v>
      </c>
      <c r="D363" s="193" t="s">
        <v>147</v>
      </c>
      <c r="E363" s="194" t="s">
        <v>910</v>
      </c>
      <c r="F363" s="195" t="s">
        <v>911</v>
      </c>
      <c r="G363" s="196" t="s">
        <v>150</v>
      </c>
      <c r="H363" s="197">
        <v>216.29300000000001</v>
      </c>
      <c r="I363" s="198"/>
      <c r="J363" s="199">
        <f t="shared" si="135"/>
        <v>0</v>
      </c>
      <c r="K363" s="200"/>
      <c r="L363" s="36"/>
      <c r="M363" s="201" t="s">
        <v>1</v>
      </c>
      <c r="N363" s="202" t="s">
        <v>39</v>
      </c>
      <c r="O363" s="68"/>
      <c r="P363" s="203">
        <f t="shared" si="136"/>
        <v>0</v>
      </c>
      <c r="Q363" s="203">
        <v>1E-4</v>
      </c>
      <c r="R363" s="203">
        <f t="shared" si="137"/>
        <v>2.1629300000000001E-2</v>
      </c>
      <c r="S363" s="203">
        <v>0</v>
      </c>
      <c r="T363" s="204">
        <f t="shared" si="138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205" t="s">
        <v>214</v>
      </c>
      <c r="AT363" s="205" t="s">
        <v>147</v>
      </c>
      <c r="AU363" s="205" t="s">
        <v>81</v>
      </c>
      <c r="AY363" s="14" t="s">
        <v>145</v>
      </c>
      <c r="BE363" s="206">
        <f t="shared" si="139"/>
        <v>0</v>
      </c>
      <c r="BF363" s="206">
        <f t="shared" si="140"/>
        <v>0</v>
      </c>
      <c r="BG363" s="206">
        <f t="shared" si="141"/>
        <v>0</v>
      </c>
      <c r="BH363" s="206">
        <f t="shared" si="142"/>
        <v>0</v>
      </c>
      <c r="BI363" s="206">
        <f t="shared" si="143"/>
        <v>0</v>
      </c>
      <c r="BJ363" s="14" t="s">
        <v>79</v>
      </c>
      <c r="BK363" s="206">
        <f t="shared" si="144"/>
        <v>0</v>
      </c>
      <c r="BL363" s="14" t="s">
        <v>214</v>
      </c>
      <c r="BM363" s="205" t="s">
        <v>912</v>
      </c>
    </row>
    <row r="364" spans="1:65" s="2" customFormat="1" ht="16.5" customHeight="1">
      <c r="A364" s="31"/>
      <c r="B364" s="32"/>
      <c r="C364" s="193" t="s">
        <v>913</v>
      </c>
      <c r="D364" s="193" t="s">
        <v>147</v>
      </c>
      <c r="E364" s="194" t="s">
        <v>914</v>
      </c>
      <c r="F364" s="195" t="s">
        <v>915</v>
      </c>
      <c r="G364" s="196" t="s">
        <v>150</v>
      </c>
      <c r="H364" s="197">
        <v>216.29300000000001</v>
      </c>
      <c r="I364" s="198"/>
      <c r="J364" s="199">
        <f t="shared" si="135"/>
        <v>0</v>
      </c>
      <c r="K364" s="200"/>
      <c r="L364" s="36"/>
      <c r="M364" s="201" t="s">
        <v>1</v>
      </c>
      <c r="N364" s="202" t="s">
        <v>39</v>
      </c>
      <c r="O364" s="68"/>
      <c r="P364" s="203">
        <f t="shared" si="136"/>
        <v>0</v>
      </c>
      <c r="Q364" s="203">
        <v>0</v>
      </c>
      <c r="R364" s="203">
        <f t="shared" si="137"/>
        <v>0</v>
      </c>
      <c r="S364" s="203">
        <v>0</v>
      </c>
      <c r="T364" s="204">
        <f t="shared" si="138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205" t="s">
        <v>214</v>
      </c>
      <c r="AT364" s="205" t="s">
        <v>147</v>
      </c>
      <c r="AU364" s="205" t="s">
        <v>81</v>
      </c>
      <c r="AY364" s="14" t="s">
        <v>145</v>
      </c>
      <c r="BE364" s="206">
        <f t="shared" si="139"/>
        <v>0</v>
      </c>
      <c r="BF364" s="206">
        <f t="shared" si="140"/>
        <v>0</v>
      </c>
      <c r="BG364" s="206">
        <f t="shared" si="141"/>
        <v>0</v>
      </c>
      <c r="BH364" s="206">
        <f t="shared" si="142"/>
        <v>0</v>
      </c>
      <c r="BI364" s="206">
        <f t="shared" si="143"/>
        <v>0</v>
      </c>
      <c r="BJ364" s="14" t="s">
        <v>79</v>
      </c>
      <c r="BK364" s="206">
        <f t="shared" si="144"/>
        <v>0</v>
      </c>
      <c r="BL364" s="14" t="s">
        <v>214</v>
      </c>
      <c r="BM364" s="205" t="s">
        <v>916</v>
      </c>
    </row>
    <row r="365" spans="1:65" s="2" customFormat="1" ht="21.75" customHeight="1">
      <c r="A365" s="31"/>
      <c r="B365" s="32"/>
      <c r="C365" s="211" t="s">
        <v>917</v>
      </c>
      <c r="D365" s="211" t="s">
        <v>297</v>
      </c>
      <c r="E365" s="212" t="s">
        <v>918</v>
      </c>
      <c r="F365" s="213" t="s">
        <v>919</v>
      </c>
      <c r="G365" s="214" t="s">
        <v>150</v>
      </c>
      <c r="H365" s="215">
        <v>237.922</v>
      </c>
      <c r="I365" s="216"/>
      <c r="J365" s="217">
        <f t="shared" si="135"/>
        <v>0</v>
      </c>
      <c r="K365" s="218"/>
      <c r="L365" s="219"/>
      <c r="M365" s="220" t="s">
        <v>1</v>
      </c>
      <c r="N365" s="221" t="s">
        <v>39</v>
      </c>
      <c r="O365" s="68"/>
      <c r="P365" s="203">
        <f t="shared" si="136"/>
        <v>0</v>
      </c>
      <c r="Q365" s="203">
        <v>1.3999999999999999E-4</v>
      </c>
      <c r="R365" s="203">
        <f t="shared" si="137"/>
        <v>3.3309079999999998E-2</v>
      </c>
      <c r="S365" s="203">
        <v>0</v>
      </c>
      <c r="T365" s="204">
        <f t="shared" si="138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205" t="s">
        <v>280</v>
      </c>
      <c r="AT365" s="205" t="s">
        <v>297</v>
      </c>
      <c r="AU365" s="205" t="s">
        <v>81</v>
      </c>
      <c r="AY365" s="14" t="s">
        <v>145</v>
      </c>
      <c r="BE365" s="206">
        <f t="shared" si="139"/>
        <v>0</v>
      </c>
      <c r="BF365" s="206">
        <f t="shared" si="140"/>
        <v>0</v>
      </c>
      <c r="BG365" s="206">
        <f t="shared" si="141"/>
        <v>0</v>
      </c>
      <c r="BH365" s="206">
        <f t="shared" si="142"/>
        <v>0</v>
      </c>
      <c r="BI365" s="206">
        <f t="shared" si="143"/>
        <v>0</v>
      </c>
      <c r="BJ365" s="14" t="s">
        <v>79</v>
      </c>
      <c r="BK365" s="206">
        <f t="shared" si="144"/>
        <v>0</v>
      </c>
      <c r="BL365" s="14" t="s">
        <v>214</v>
      </c>
      <c r="BM365" s="205" t="s">
        <v>920</v>
      </c>
    </row>
    <row r="366" spans="1:65" s="2" customFormat="1" ht="21.75" customHeight="1">
      <c r="A366" s="31"/>
      <c r="B366" s="32"/>
      <c r="C366" s="193" t="s">
        <v>921</v>
      </c>
      <c r="D366" s="193" t="s">
        <v>147</v>
      </c>
      <c r="E366" s="194" t="s">
        <v>922</v>
      </c>
      <c r="F366" s="195" t="s">
        <v>923</v>
      </c>
      <c r="G366" s="196" t="s">
        <v>150</v>
      </c>
      <c r="H366" s="197">
        <v>39.11</v>
      </c>
      <c r="I366" s="198"/>
      <c r="J366" s="199">
        <f t="shared" si="135"/>
        <v>0</v>
      </c>
      <c r="K366" s="200"/>
      <c r="L366" s="36"/>
      <c r="M366" s="201" t="s">
        <v>1</v>
      </c>
      <c r="N366" s="202" t="s">
        <v>39</v>
      </c>
      <c r="O366" s="68"/>
      <c r="P366" s="203">
        <f t="shared" si="136"/>
        <v>0</v>
      </c>
      <c r="Q366" s="203">
        <v>1E-4</v>
      </c>
      <c r="R366" s="203">
        <f t="shared" si="137"/>
        <v>3.9110000000000004E-3</v>
      </c>
      <c r="S366" s="203">
        <v>0</v>
      </c>
      <c r="T366" s="204">
        <f t="shared" si="138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205" t="s">
        <v>214</v>
      </c>
      <c r="AT366" s="205" t="s">
        <v>147</v>
      </c>
      <c r="AU366" s="205" t="s">
        <v>81</v>
      </c>
      <c r="AY366" s="14" t="s">
        <v>145</v>
      </c>
      <c r="BE366" s="206">
        <f t="shared" si="139"/>
        <v>0</v>
      </c>
      <c r="BF366" s="206">
        <f t="shared" si="140"/>
        <v>0</v>
      </c>
      <c r="BG366" s="206">
        <f t="shared" si="141"/>
        <v>0</v>
      </c>
      <c r="BH366" s="206">
        <f t="shared" si="142"/>
        <v>0</v>
      </c>
      <c r="BI366" s="206">
        <f t="shared" si="143"/>
        <v>0</v>
      </c>
      <c r="BJ366" s="14" t="s">
        <v>79</v>
      </c>
      <c r="BK366" s="206">
        <f t="shared" si="144"/>
        <v>0</v>
      </c>
      <c r="BL366" s="14" t="s">
        <v>214</v>
      </c>
      <c r="BM366" s="205" t="s">
        <v>924</v>
      </c>
    </row>
    <row r="367" spans="1:65" s="2" customFormat="1" ht="33" customHeight="1">
      <c r="A367" s="31"/>
      <c r="B367" s="32"/>
      <c r="C367" s="193" t="s">
        <v>925</v>
      </c>
      <c r="D367" s="193" t="s">
        <v>147</v>
      </c>
      <c r="E367" s="194" t="s">
        <v>926</v>
      </c>
      <c r="F367" s="195" t="s">
        <v>927</v>
      </c>
      <c r="G367" s="196" t="s">
        <v>212</v>
      </c>
      <c r="H367" s="197">
        <v>523.04</v>
      </c>
      <c r="I367" s="198"/>
      <c r="J367" s="199">
        <f t="shared" si="135"/>
        <v>0</v>
      </c>
      <c r="K367" s="200"/>
      <c r="L367" s="36"/>
      <c r="M367" s="201" t="s">
        <v>1</v>
      </c>
      <c r="N367" s="202" t="s">
        <v>39</v>
      </c>
      <c r="O367" s="68"/>
      <c r="P367" s="203">
        <f t="shared" si="136"/>
        <v>0</v>
      </c>
      <c r="Q367" s="203">
        <v>0</v>
      </c>
      <c r="R367" s="203">
        <f t="shared" si="137"/>
        <v>0</v>
      </c>
      <c r="S367" s="203">
        <v>0</v>
      </c>
      <c r="T367" s="204">
        <f t="shared" si="138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205" t="s">
        <v>214</v>
      </c>
      <c r="AT367" s="205" t="s">
        <v>147</v>
      </c>
      <c r="AU367" s="205" t="s">
        <v>81</v>
      </c>
      <c r="AY367" s="14" t="s">
        <v>145</v>
      </c>
      <c r="BE367" s="206">
        <f t="shared" si="139"/>
        <v>0</v>
      </c>
      <c r="BF367" s="206">
        <f t="shared" si="140"/>
        <v>0</v>
      </c>
      <c r="BG367" s="206">
        <f t="shared" si="141"/>
        <v>0</v>
      </c>
      <c r="BH367" s="206">
        <f t="shared" si="142"/>
        <v>0</v>
      </c>
      <c r="BI367" s="206">
        <f t="shared" si="143"/>
        <v>0</v>
      </c>
      <c r="BJ367" s="14" t="s">
        <v>79</v>
      </c>
      <c r="BK367" s="206">
        <f t="shared" si="144"/>
        <v>0</v>
      </c>
      <c r="BL367" s="14" t="s">
        <v>214</v>
      </c>
      <c r="BM367" s="205" t="s">
        <v>928</v>
      </c>
    </row>
    <row r="368" spans="1:65" s="2" customFormat="1" ht="21.75" customHeight="1">
      <c r="A368" s="31"/>
      <c r="B368" s="32"/>
      <c r="C368" s="211" t="s">
        <v>929</v>
      </c>
      <c r="D368" s="211" t="s">
        <v>297</v>
      </c>
      <c r="E368" s="212" t="s">
        <v>930</v>
      </c>
      <c r="F368" s="213" t="s">
        <v>931</v>
      </c>
      <c r="G368" s="214" t="s">
        <v>212</v>
      </c>
      <c r="H368" s="215">
        <v>523.04</v>
      </c>
      <c r="I368" s="216"/>
      <c r="J368" s="217">
        <f t="shared" si="135"/>
        <v>0</v>
      </c>
      <c r="K368" s="218"/>
      <c r="L368" s="219"/>
      <c r="M368" s="220" t="s">
        <v>1</v>
      </c>
      <c r="N368" s="221" t="s">
        <v>39</v>
      </c>
      <c r="O368" s="68"/>
      <c r="P368" s="203">
        <f t="shared" si="136"/>
        <v>0</v>
      </c>
      <c r="Q368" s="203">
        <v>1.2E-2</v>
      </c>
      <c r="R368" s="203">
        <f t="shared" si="137"/>
        <v>6.2764799999999994</v>
      </c>
      <c r="S368" s="203">
        <v>0</v>
      </c>
      <c r="T368" s="204">
        <f t="shared" si="138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205" t="s">
        <v>280</v>
      </c>
      <c r="AT368" s="205" t="s">
        <v>297</v>
      </c>
      <c r="AU368" s="205" t="s">
        <v>81</v>
      </c>
      <c r="AY368" s="14" t="s">
        <v>145</v>
      </c>
      <c r="BE368" s="206">
        <f t="shared" si="139"/>
        <v>0</v>
      </c>
      <c r="BF368" s="206">
        <f t="shared" si="140"/>
        <v>0</v>
      </c>
      <c r="BG368" s="206">
        <f t="shared" si="141"/>
        <v>0</v>
      </c>
      <c r="BH368" s="206">
        <f t="shared" si="142"/>
        <v>0</v>
      </c>
      <c r="BI368" s="206">
        <f t="shared" si="143"/>
        <v>0</v>
      </c>
      <c r="BJ368" s="14" t="s">
        <v>79</v>
      </c>
      <c r="BK368" s="206">
        <f t="shared" si="144"/>
        <v>0</v>
      </c>
      <c r="BL368" s="14" t="s">
        <v>214</v>
      </c>
      <c r="BM368" s="205" t="s">
        <v>932</v>
      </c>
    </row>
    <row r="369" spans="1:65" s="2" customFormat="1" ht="21.75" customHeight="1">
      <c r="A369" s="31"/>
      <c r="B369" s="32"/>
      <c r="C369" s="193" t="s">
        <v>933</v>
      </c>
      <c r="D369" s="193" t="s">
        <v>147</v>
      </c>
      <c r="E369" s="194" t="s">
        <v>934</v>
      </c>
      <c r="F369" s="195" t="s">
        <v>935</v>
      </c>
      <c r="G369" s="196" t="s">
        <v>181</v>
      </c>
      <c r="H369" s="197">
        <v>9.4719999999999995</v>
      </c>
      <c r="I369" s="198"/>
      <c r="J369" s="199">
        <f t="shared" si="135"/>
        <v>0</v>
      </c>
      <c r="K369" s="200"/>
      <c r="L369" s="36"/>
      <c r="M369" s="201" t="s">
        <v>1</v>
      </c>
      <c r="N369" s="202" t="s">
        <v>39</v>
      </c>
      <c r="O369" s="68"/>
      <c r="P369" s="203">
        <f t="shared" si="136"/>
        <v>0</v>
      </c>
      <c r="Q369" s="203">
        <v>0</v>
      </c>
      <c r="R369" s="203">
        <f t="shared" si="137"/>
        <v>0</v>
      </c>
      <c r="S369" s="203">
        <v>0</v>
      </c>
      <c r="T369" s="204">
        <f t="shared" si="138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205" t="s">
        <v>214</v>
      </c>
      <c r="AT369" s="205" t="s">
        <v>147</v>
      </c>
      <c r="AU369" s="205" t="s">
        <v>81</v>
      </c>
      <c r="AY369" s="14" t="s">
        <v>145</v>
      </c>
      <c r="BE369" s="206">
        <f t="shared" si="139"/>
        <v>0</v>
      </c>
      <c r="BF369" s="206">
        <f t="shared" si="140"/>
        <v>0</v>
      </c>
      <c r="BG369" s="206">
        <f t="shared" si="141"/>
        <v>0</v>
      </c>
      <c r="BH369" s="206">
        <f t="shared" si="142"/>
        <v>0</v>
      </c>
      <c r="BI369" s="206">
        <f t="shared" si="143"/>
        <v>0</v>
      </c>
      <c r="BJ369" s="14" t="s">
        <v>79</v>
      </c>
      <c r="BK369" s="206">
        <f t="shared" si="144"/>
        <v>0</v>
      </c>
      <c r="BL369" s="14" t="s">
        <v>214</v>
      </c>
      <c r="BM369" s="205" t="s">
        <v>936</v>
      </c>
    </row>
    <row r="370" spans="1:65" s="12" customFormat="1" ht="22.9" customHeight="1">
      <c r="B370" s="177"/>
      <c r="C370" s="178"/>
      <c r="D370" s="179" t="s">
        <v>73</v>
      </c>
      <c r="E370" s="191" t="s">
        <v>937</v>
      </c>
      <c r="F370" s="191" t="s">
        <v>938</v>
      </c>
      <c r="G370" s="178"/>
      <c r="H370" s="178"/>
      <c r="I370" s="181"/>
      <c r="J370" s="192">
        <f>BK370</f>
        <v>0</v>
      </c>
      <c r="K370" s="178"/>
      <c r="L370" s="183"/>
      <c r="M370" s="184"/>
      <c r="N370" s="185"/>
      <c r="O370" s="185"/>
      <c r="P370" s="186">
        <f>SUM(P371:P379)</f>
        <v>0</v>
      </c>
      <c r="Q370" s="185"/>
      <c r="R370" s="186">
        <f>SUM(R371:R379)</f>
        <v>2.5817329999999998</v>
      </c>
      <c r="S370" s="185"/>
      <c r="T370" s="187">
        <f>SUM(T371:T379)</f>
        <v>0.61147679999999993</v>
      </c>
      <c r="AR370" s="188" t="s">
        <v>81</v>
      </c>
      <c r="AT370" s="189" t="s">
        <v>73</v>
      </c>
      <c r="AU370" s="189" t="s">
        <v>79</v>
      </c>
      <c r="AY370" s="188" t="s">
        <v>145</v>
      </c>
      <c r="BK370" s="190">
        <f>SUM(BK371:BK379)</f>
        <v>0</v>
      </c>
    </row>
    <row r="371" spans="1:65" s="2" customFormat="1" ht="16.5" customHeight="1">
      <c r="A371" s="31"/>
      <c r="B371" s="32"/>
      <c r="C371" s="193" t="s">
        <v>939</v>
      </c>
      <c r="D371" s="193" t="s">
        <v>147</v>
      </c>
      <c r="E371" s="194" t="s">
        <v>940</v>
      </c>
      <c r="F371" s="195" t="s">
        <v>941</v>
      </c>
      <c r="G371" s="196" t="s">
        <v>150</v>
      </c>
      <c r="H371" s="197">
        <v>86.32</v>
      </c>
      <c r="I371" s="198"/>
      <c r="J371" s="199">
        <f>ROUND(I371*H371,2)</f>
        <v>0</v>
      </c>
      <c r="K371" s="200"/>
      <c r="L371" s="36"/>
      <c r="M371" s="201" t="s">
        <v>1</v>
      </c>
      <c r="N371" s="202" t="s">
        <v>39</v>
      </c>
      <c r="O371" s="68"/>
      <c r="P371" s="203">
        <f>O371*H371</f>
        <v>0</v>
      </c>
      <c r="Q371" s="203">
        <v>0</v>
      </c>
      <c r="R371" s="203">
        <f>Q371*H371</f>
        <v>0</v>
      </c>
      <c r="S371" s="203">
        <v>5.94E-3</v>
      </c>
      <c r="T371" s="204">
        <f>S371*H371</f>
        <v>0.5127408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205" t="s">
        <v>214</v>
      </c>
      <c r="AT371" s="205" t="s">
        <v>147</v>
      </c>
      <c r="AU371" s="205" t="s">
        <v>81</v>
      </c>
      <c r="AY371" s="14" t="s">
        <v>145</v>
      </c>
      <c r="BE371" s="206">
        <f>IF(N371="základní",J371,0)</f>
        <v>0</v>
      </c>
      <c r="BF371" s="206">
        <f>IF(N371="snížená",J371,0)</f>
        <v>0</v>
      </c>
      <c r="BG371" s="206">
        <f>IF(N371="zákl. přenesená",J371,0)</f>
        <v>0</v>
      </c>
      <c r="BH371" s="206">
        <f>IF(N371="sníž. přenesená",J371,0)</f>
        <v>0</v>
      </c>
      <c r="BI371" s="206">
        <f>IF(N371="nulová",J371,0)</f>
        <v>0</v>
      </c>
      <c r="BJ371" s="14" t="s">
        <v>79</v>
      </c>
      <c r="BK371" s="206">
        <f>ROUND(I371*H371,2)</f>
        <v>0</v>
      </c>
      <c r="BL371" s="14" t="s">
        <v>214</v>
      </c>
      <c r="BM371" s="205" t="s">
        <v>942</v>
      </c>
    </row>
    <row r="372" spans="1:65" s="2" customFormat="1" ht="16.5" customHeight="1">
      <c r="A372" s="31"/>
      <c r="B372" s="32"/>
      <c r="C372" s="193" t="s">
        <v>943</v>
      </c>
      <c r="D372" s="193" t="s">
        <v>147</v>
      </c>
      <c r="E372" s="194" t="s">
        <v>944</v>
      </c>
      <c r="F372" s="195" t="s">
        <v>945</v>
      </c>
      <c r="G372" s="196" t="s">
        <v>212</v>
      </c>
      <c r="H372" s="197">
        <v>32.520000000000003</v>
      </c>
      <c r="I372" s="198"/>
      <c r="J372" s="199">
        <f>ROUND(I372*H372,2)</f>
        <v>0</v>
      </c>
      <c r="K372" s="200"/>
      <c r="L372" s="36"/>
      <c r="M372" s="201" t="s">
        <v>1</v>
      </c>
      <c r="N372" s="202" t="s">
        <v>39</v>
      </c>
      <c r="O372" s="68"/>
      <c r="P372" s="203">
        <f>O372*H372</f>
        <v>0</v>
      </c>
      <c r="Q372" s="203">
        <v>0</v>
      </c>
      <c r="R372" s="203">
        <f>Q372*H372</f>
        <v>0</v>
      </c>
      <c r="S372" s="203">
        <v>2.5999999999999999E-3</v>
      </c>
      <c r="T372" s="204">
        <f>S372*H372</f>
        <v>8.4552000000000002E-2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205" t="s">
        <v>214</v>
      </c>
      <c r="AT372" s="205" t="s">
        <v>147</v>
      </c>
      <c r="AU372" s="205" t="s">
        <v>81</v>
      </c>
      <c r="AY372" s="14" t="s">
        <v>145</v>
      </c>
      <c r="BE372" s="206">
        <f>IF(N372="základní",J372,0)</f>
        <v>0</v>
      </c>
      <c r="BF372" s="206">
        <f>IF(N372="snížená",J372,0)</f>
        <v>0</v>
      </c>
      <c r="BG372" s="206">
        <f>IF(N372="zákl. přenesená",J372,0)</f>
        <v>0</v>
      </c>
      <c r="BH372" s="206">
        <f>IF(N372="sníž. přenesená",J372,0)</f>
        <v>0</v>
      </c>
      <c r="BI372" s="206">
        <f>IF(N372="nulová",J372,0)</f>
        <v>0</v>
      </c>
      <c r="BJ372" s="14" t="s">
        <v>79</v>
      </c>
      <c r="BK372" s="206">
        <f>ROUND(I372*H372,2)</f>
        <v>0</v>
      </c>
      <c r="BL372" s="14" t="s">
        <v>214</v>
      </c>
      <c r="BM372" s="205" t="s">
        <v>946</v>
      </c>
    </row>
    <row r="373" spans="1:65" s="2" customFormat="1" ht="16.5" customHeight="1">
      <c r="A373" s="31"/>
      <c r="B373" s="32"/>
      <c r="C373" s="193" t="s">
        <v>947</v>
      </c>
      <c r="D373" s="193" t="s">
        <v>147</v>
      </c>
      <c r="E373" s="194" t="s">
        <v>948</v>
      </c>
      <c r="F373" s="195" t="s">
        <v>949</v>
      </c>
      <c r="G373" s="196" t="s">
        <v>212</v>
      </c>
      <c r="H373" s="197">
        <v>3.6</v>
      </c>
      <c r="I373" s="198"/>
      <c r="J373" s="199">
        <f>ROUND(I373*H373,2)</f>
        <v>0</v>
      </c>
      <c r="K373" s="200"/>
      <c r="L373" s="36"/>
      <c r="M373" s="201" t="s">
        <v>1</v>
      </c>
      <c r="N373" s="202" t="s">
        <v>39</v>
      </c>
      <c r="O373" s="68"/>
      <c r="P373" s="203">
        <f>O373*H373</f>
        <v>0</v>
      </c>
      <c r="Q373" s="203">
        <v>0</v>
      </c>
      <c r="R373" s="203">
        <f>Q373*H373</f>
        <v>0</v>
      </c>
      <c r="S373" s="203">
        <v>3.9399999999999999E-3</v>
      </c>
      <c r="T373" s="204">
        <f>S373*H373</f>
        <v>1.4184E-2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205" t="s">
        <v>214</v>
      </c>
      <c r="AT373" s="205" t="s">
        <v>147</v>
      </c>
      <c r="AU373" s="205" t="s">
        <v>81</v>
      </c>
      <c r="AY373" s="14" t="s">
        <v>145</v>
      </c>
      <c r="BE373" s="206">
        <f>IF(N373="základní",J373,0)</f>
        <v>0</v>
      </c>
      <c r="BF373" s="206">
        <f>IF(N373="snížená",J373,0)</f>
        <v>0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14" t="s">
        <v>79</v>
      </c>
      <c r="BK373" s="206">
        <f>ROUND(I373*H373,2)</f>
        <v>0</v>
      </c>
      <c r="BL373" s="14" t="s">
        <v>214</v>
      </c>
      <c r="BM373" s="205" t="s">
        <v>950</v>
      </c>
    </row>
    <row r="374" spans="1:65" s="2" customFormat="1" ht="21.75" customHeight="1">
      <c r="A374" s="31"/>
      <c r="B374" s="32"/>
      <c r="C374" s="193" t="s">
        <v>951</v>
      </c>
      <c r="D374" s="193" t="s">
        <v>147</v>
      </c>
      <c r="E374" s="194" t="s">
        <v>952</v>
      </c>
      <c r="F374" s="195" t="s">
        <v>953</v>
      </c>
      <c r="G374" s="196" t="s">
        <v>150</v>
      </c>
      <c r="H374" s="197">
        <v>386.59</v>
      </c>
      <c r="I374" s="198"/>
      <c r="J374" s="199">
        <f>ROUND(I374*H374,2)</f>
        <v>0</v>
      </c>
      <c r="K374" s="200"/>
      <c r="L374" s="36"/>
      <c r="M374" s="201" t="s">
        <v>1</v>
      </c>
      <c r="N374" s="202" t="s">
        <v>39</v>
      </c>
      <c r="O374" s="68"/>
      <c r="P374" s="203">
        <f>O374*H374</f>
        <v>0</v>
      </c>
      <c r="Q374" s="203">
        <v>5.8799999999999998E-3</v>
      </c>
      <c r="R374" s="203">
        <f>Q374*H374</f>
        <v>2.2731491999999998</v>
      </c>
      <c r="S374" s="203">
        <v>0</v>
      </c>
      <c r="T374" s="204">
        <f>S374*H374</f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205" t="s">
        <v>214</v>
      </c>
      <c r="AT374" s="205" t="s">
        <v>147</v>
      </c>
      <c r="AU374" s="205" t="s">
        <v>81</v>
      </c>
      <c r="AY374" s="14" t="s">
        <v>145</v>
      </c>
      <c r="BE374" s="206">
        <f>IF(N374="základní",J374,0)</f>
        <v>0</v>
      </c>
      <c r="BF374" s="206">
        <f>IF(N374="snížená",J374,0)</f>
        <v>0</v>
      </c>
      <c r="BG374" s="206">
        <f>IF(N374="zákl. přenesená",J374,0)</f>
        <v>0</v>
      </c>
      <c r="BH374" s="206">
        <f>IF(N374="sníž. přenesená",J374,0)</f>
        <v>0</v>
      </c>
      <c r="BI374" s="206">
        <f>IF(N374="nulová",J374,0)</f>
        <v>0</v>
      </c>
      <c r="BJ374" s="14" t="s">
        <v>79</v>
      </c>
      <c r="BK374" s="206">
        <f>ROUND(I374*H374,2)</f>
        <v>0</v>
      </c>
      <c r="BL374" s="14" t="s">
        <v>214</v>
      </c>
      <c r="BM374" s="205" t="s">
        <v>954</v>
      </c>
    </row>
    <row r="375" spans="1:65" s="2" customFormat="1" ht="19.5">
      <c r="A375" s="31"/>
      <c r="B375" s="32"/>
      <c r="C375" s="33"/>
      <c r="D375" s="207" t="s">
        <v>172</v>
      </c>
      <c r="E375" s="33"/>
      <c r="F375" s="208" t="s">
        <v>955</v>
      </c>
      <c r="G375" s="33"/>
      <c r="H375" s="33"/>
      <c r="I375" s="160"/>
      <c r="J375" s="33"/>
      <c r="K375" s="33"/>
      <c r="L375" s="36"/>
      <c r="M375" s="209"/>
      <c r="N375" s="210"/>
      <c r="O375" s="68"/>
      <c r="P375" s="68"/>
      <c r="Q375" s="68"/>
      <c r="R375" s="68"/>
      <c r="S375" s="68"/>
      <c r="T375" s="69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T375" s="14" t="s">
        <v>172</v>
      </c>
      <c r="AU375" s="14" t="s">
        <v>81</v>
      </c>
    </row>
    <row r="376" spans="1:65" s="2" customFormat="1" ht="21.75" customHeight="1">
      <c r="A376" s="31"/>
      <c r="B376" s="32"/>
      <c r="C376" s="193" t="s">
        <v>956</v>
      </c>
      <c r="D376" s="193" t="s">
        <v>147</v>
      </c>
      <c r="E376" s="194" t="s">
        <v>957</v>
      </c>
      <c r="F376" s="195" t="s">
        <v>958</v>
      </c>
      <c r="G376" s="196" t="s">
        <v>212</v>
      </c>
      <c r="H376" s="197">
        <v>66.290000000000006</v>
      </c>
      <c r="I376" s="198"/>
      <c r="J376" s="199">
        <f>ROUND(I376*H376,2)</f>
        <v>0</v>
      </c>
      <c r="K376" s="200"/>
      <c r="L376" s="36"/>
      <c r="M376" s="201" t="s">
        <v>1</v>
      </c>
      <c r="N376" s="202" t="s">
        <v>39</v>
      </c>
      <c r="O376" s="68"/>
      <c r="P376" s="203">
        <f>O376*H376</f>
        <v>0</v>
      </c>
      <c r="Q376" s="203">
        <v>3.2200000000000002E-3</v>
      </c>
      <c r="R376" s="203">
        <f>Q376*H376</f>
        <v>0.21345380000000003</v>
      </c>
      <c r="S376" s="203">
        <v>0</v>
      </c>
      <c r="T376" s="204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205" t="s">
        <v>214</v>
      </c>
      <c r="AT376" s="205" t="s">
        <v>147</v>
      </c>
      <c r="AU376" s="205" t="s">
        <v>81</v>
      </c>
      <c r="AY376" s="14" t="s">
        <v>145</v>
      </c>
      <c r="BE376" s="206">
        <f>IF(N376="základní",J376,0)</f>
        <v>0</v>
      </c>
      <c r="BF376" s="206">
        <f>IF(N376="snížená",J376,0)</f>
        <v>0</v>
      </c>
      <c r="BG376" s="206">
        <f>IF(N376="zákl. přenesená",J376,0)</f>
        <v>0</v>
      </c>
      <c r="BH376" s="206">
        <f>IF(N376="sníž. přenesená",J376,0)</f>
        <v>0</v>
      </c>
      <c r="BI376" s="206">
        <f>IF(N376="nulová",J376,0)</f>
        <v>0</v>
      </c>
      <c r="BJ376" s="14" t="s">
        <v>79</v>
      </c>
      <c r="BK376" s="206">
        <f>ROUND(I376*H376,2)</f>
        <v>0</v>
      </c>
      <c r="BL376" s="14" t="s">
        <v>214</v>
      </c>
      <c r="BM376" s="205" t="s">
        <v>959</v>
      </c>
    </row>
    <row r="377" spans="1:65" s="2" customFormat="1" ht="21.75" customHeight="1">
      <c r="A377" s="31"/>
      <c r="B377" s="32"/>
      <c r="C377" s="193" t="s">
        <v>960</v>
      </c>
      <c r="D377" s="193" t="s">
        <v>147</v>
      </c>
      <c r="E377" s="194" t="s">
        <v>961</v>
      </c>
      <c r="F377" s="195" t="s">
        <v>962</v>
      </c>
      <c r="G377" s="196" t="s">
        <v>208</v>
      </c>
      <c r="H377" s="197">
        <v>6</v>
      </c>
      <c r="I377" s="198"/>
      <c r="J377" s="199">
        <f>ROUND(I377*H377,2)</f>
        <v>0</v>
      </c>
      <c r="K377" s="200"/>
      <c r="L377" s="36"/>
      <c r="M377" s="201" t="s">
        <v>1</v>
      </c>
      <c r="N377" s="202" t="s">
        <v>39</v>
      </c>
      <c r="O377" s="68"/>
      <c r="P377" s="203">
        <f>O377*H377</f>
        <v>0</v>
      </c>
      <c r="Q377" s="203">
        <v>3.1199999999999999E-3</v>
      </c>
      <c r="R377" s="203">
        <f>Q377*H377</f>
        <v>1.8720000000000001E-2</v>
      </c>
      <c r="S377" s="203">
        <v>0</v>
      </c>
      <c r="T377" s="204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205" t="s">
        <v>214</v>
      </c>
      <c r="AT377" s="205" t="s">
        <v>147</v>
      </c>
      <c r="AU377" s="205" t="s">
        <v>81</v>
      </c>
      <c r="AY377" s="14" t="s">
        <v>145</v>
      </c>
      <c r="BE377" s="206">
        <f>IF(N377="základní",J377,0)</f>
        <v>0</v>
      </c>
      <c r="BF377" s="206">
        <f>IF(N377="snížená",J377,0)</f>
        <v>0</v>
      </c>
      <c r="BG377" s="206">
        <f>IF(N377="zákl. přenesená",J377,0)</f>
        <v>0</v>
      </c>
      <c r="BH377" s="206">
        <f>IF(N377="sníž. přenesená",J377,0)</f>
        <v>0</v>
      </c>
      <c r="BI377" s="206">
        <f>IF(N377="nulová",J377,0)</f>
        <v>0</v>
      </c>
      <c r="BJ377" s="14" t="s">
        <v>79</v>
      </c>
      <c r="BK377" s="206">
        <f>ROUND(I377*H377,2)</f>
        <v>0</v>
      </c>
      <c r="BL377" s="14" t="s">
        <v>214</v>
      </c>
      <c r="BM377" s="205" t="s">
        <v>963</v>
      </c>
    </row>
    <row r="378" spans="1:65" s="2" customFormat="1" ht="21.75" customHeight="1">
      <c r="A378" s="31"/>
      <c r="B378" s="32"/>
      <c r="C378" s="193" t="s">
        <v>964</v>
      </c>
      <c r="D378" s="193" t="s">
        <v>147</v>
      </c>
      <c r="E378" s="194" t="s">
        <v>965</v>
      </c>
      <c r="F378" s="195" t="s">
        <v>966</v>
      </c>
      <c r="G378" s="196" t="s">
        <v>212</v>
      </c>
      <c r="H378" s="197">
        <v>27</v>
      </c>
      <c r="I378" s="198"/>
      <c r="J378" s="199">
        <f>ROUND(I378*H378,2)</f>
        <v>0</v>
      </c>
      <c r="K378" s="200"/>
      <c r="L378" s="36"/>
      <c r="M378" s="201" t="s">
        <v>1</v>
      </c>
      <c r="N378" s="202" t="s">
        <v>39</v>
      </c>
      <c r="O378" s="68"/>
      <c r="P378" s="203">
        <f>O378*H378</f>
        <v>0</v>
      </c>
      <c r="Q378" s="203">
        <v>2.8300000000000001E-3</v>
      </c>
      <c r="R378" s="203">
        <f>Q378*H378</f>
        <v>7.6410000000000006E-2</v>
      </c>
      <c r="S378" s="203">
        <v>0</v>
      </c>
      <c r="T378" s="204">
        <f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205" t="s">
        <v>214</v>
      </c>
      <c r="AT378" s="205" t="s">
        <v>147</v>
      </c>
      <c r="AU378" s="205" t="s">
        <v>81</v>
      </c>
      <c r="AY378" s="14" t="s">
        <v>145</v>
      </c>
      <c r="BE378" s="206">
        <f>IF(N378="základní",J378,0)</f>
        <v>0</v>
      </c>
      <c r="BF378" s="206">
        <f>IF(N378="snížená",J378,0)</f>
        <v>0</v>
      </c>
      <c r="BG378" s="206">
        <f>IF(N378="zákl. přenesená",J378,0)</f>
        <v>0</v>
      </c>
      <c r="BH378" s="206">
        <f>IF(N378="sníž. přenesená",J378,0)</f>
        <v>0</v>
      </c>
      <c r="BI378" s="206">
        <f>IF(N378="nulová",J378,0)</f>
        <v>0</v>
      </c>
      <c r="BJ378" s="14" t="s">
        <v>79</v>
      </c>
      <c r="BK378" s="206">
        <f>ROUND(I378*H378,2)</f>
        <v>0</v>
      </c>
      <c r="BL378" s="14" t="s">
        <v>214</v>
      </c>
      <c r="BM378" s="205" t="s">
        <v>967</v>
      </c>
    </row>
    <row r="379" spans="1:65" s="2" customFormat="1" ht="21.75" customHeight="1">
      <c r="A379" s="31"/>
      <c r="B379" s="32"/>
      <c r="C379" s="193" t="s">
        <v>968</v>
      </c>
      <c r="D379" s="193" t="s">
        <v>147</v>
      </c>
      <c r="E379" s="194" t="s">
        <v>969</v>
      </c>
      <c r="F379" s="195" t="s">
        <v>970</v>
      </c>
      <c r="G379" s="196" t="s">
        <v>181</v>
      </c>
      <c r="H379" s="197">
        <v>2.5819999999999999</v>
      </c>
      <c r="I379" s="198"/>
      <c r="J379" s="199">
        <f>ROUND(I379*H379,2)</f>
        <v>0</v>
      </c>
      <c r="K379" s="200"/>
      <c r="L379" s="36"/>
      <c r="M379" s="201" t="s">
        <v>1</v>
      </c>
      <c r="N379" s="202" t="s">
        <v>39</v>
      </c>
      <c r="O379" s="68"/>
      <c r="P379" s="203">
        <f>O379*H379</f>
        <v>0</v>
      </c>
      <c r="Q379" s="203">
        <v>0</v>
      </c>
      <c r="R379" s="203">
        <f>Q379*H379</f>
        <v>0</v>
      </c>
      <c r="S379" s="203">
        <v>0</v>
      </c>
      <c r="T379" s="204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205" t="s">
        <v>214</v>
      </c>
      <c r="AT379" s="205" t="s">
        <v>147</v>
      </c>
      <c r="AU379" s="205" t="s">
        <v>81</v>
      </c>
      <c r="AY379" s="14" t="s">
        <v>145</v>
      </c>
      <c r="BE379" s="206">
        <f>IF(N379="základní",J379,0)</f>
        <v>0</v>
      </c>
      <c r="BF379" s="206">
        <f>IF(N379="snížená",J379,0)</f>
        <v>0</v>
      </c>
      <c r="BG379" s="206">
        <f>IF(N379="zákl. přenesená",J379,0)</f>
        <v>0</v>
      </c>
      <c r="BH379" s="206">
        <f>IF(N379="sníž. přenesená",J379,0)</f>
        <v>0</v>
      </c>
      <c r="BI379" s="206">
        <f>IF(N379="nulová",J379,0)</f>
        <v>0</v>
      </c>
      <c r="BJ379" s="14" t="s">
        <v>79</v>
      </c>
      <c r="BK379" s="206">
        <f>ROUND(I379*H379,2)</f>
        <v>0</v>
      </c>
      <c r="BL379" s="14" t="s">
        <v>214</v>
      </c>
      <c r="BM379" s="205" t="s">
        <v>971</v>
      </c>
    </row>
    <row r="380" spans="1:65" s="12" customFormat="1" ht="22.9" customHeight="1">
      <c r="B380" s="177"/>
      <c r="C380" s="178"/>
      <c r="D380" s="179" t="s">
        <v>73</v>
      </c>
      <c r="E380" s="191" t="s">
        <v>972</v>
      </c>
      <c r="F380" s="191" t="s">
        <v>973</v>
      </c>
      <c r="G380" s="178"/>
      <c r="H380" s="178"/>
      <c r="I380" s="181"/>
      <c r="J380" s="192">
        <f>BK380</f>
        <v>0</v>
      </c>
      <c r="K380" s="178"/>
      <c r="L380" s="183"/>
      <c r="M380" s="184"/>
      <c r="N380" s="185"/>
      <c r="O380" s="185"/>
      <c r="P380" s="186">
        <f>SUM(P381:P390)</f>
        <v>0</v>
      </c>
      <c r="Q380" s="185"/>
      <c r="R380" s="186">
        <f>SUM(R381:R390)</f>
        <v>0.20866186000000003</v>
      </c>
      <c r="S380" s="185"/>
      <c r="T380" s="187">
        <f>SUM(T381:T390)</f>
        <v>8.8783462799999988</v>
      </c>
      <c r="AR380" s="188" t="s">
        <v>81</v>
      </c>
      <c r="AT380" s="189" t="s">
        <v>73</v>
      </c>
      <c r="AU380" s="189" t="s">
        <v>79</v>
      </c>
      <c r="AY380" s="188" t="s">
        <v>145</v>
      </c>
      <c r="BK380" s="190">
        <f>SUM(BK381:BK390)</f>
        <v>0</v>
      </c>
    </row>
    <row r="381" spans="1:65" s="2" customFormat="1" ht="21.75" customHeight="1">
      <c r="A381" s="31"/>
      <c r="B381" s="32"/>
      <c r="C381" s="193" t="s">
        <v>974</v>
      </c>
      <c r="D381" s="193" t="s">
        <v>147</v>
      </c>
      <c r="E381" s="194" t="s">
        <v>975</v>
      </c>
      <c r="F381" s="195" t="s">
        <v>976</v>
      </c>
      <c r="G381" s="196" t="s">
        <v>150</v>
      </c>
      <c r="H381" s="197">
        <v>134.81899999999999</v>
      </c>
      <c r="I381" s="198"/>
      <c r="J381" s="199">
        <f t="shared" ref="J381:J390" si="145">ROUND(I381*H381,2)</f>
        <v>0</v>
      </c>
      <c r="K381" s="200"/>
      <c r="L381" s="36"/>
      <c r="M381" s="201" t="s">
        <v>1</v>
      </c>
      <c r="N381" s="202" t="s">
        <v>39</v>
      </c>
      <c r="O381" s="68"/>
      <c r="P381" s="203">
        <f t="shared" ref="P381:P390" si="146">O381*H381</f>
        <v>0</v>
      </c>
      <c r="Q381" s="203">
        <v>0</v>
      </c>
      <c r="R381" s="203">
        <f t="shared" ref="R381:R390" si="147">Q381*H381</f>
        <v>0</v>
      </c>
      <c r="S381" s="203">
        <v>4.4499999999999998E-2</v>
      </c>
      <c r="T381" s="204">
        <f t="shared" ref="T381:T390" si="148">S381*H381</f>
        <v>5.9994454999999993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205" t="s">
        <v>214</v>
      </c>
      <c r="AT381" s="205" t="s">
        <v>147</v>
      </c>
      <c r="AU381" s="205" t="s">
        <v>81</v>
      </c>
      <c r="AY381" s="14" t="s">
        <v>145</v>
      </c>
      <c r="BE381" s="206">
        <f t="shared" ref="BE381:BE390" si="149">IF(N381="základní",J381,0)</f>
        <v>0</v>
      </c>
      <c r="BF381" s="206">
        <f t="shared" ref="BF381:BF390" si="150">IF(N381="snížená",J381,0)</f>
        <v>0</v>
      </c>
      <c r="BG381" s="206">
        <f t="shared" ref="BG381:BG390" si="151">IF(N381="zákl. přenesená",J381,0)</f>
        <v>0</v>
      </c>
      <c r="BH381" s="206">
        <f t="shared" ref="BH381:BH390" si="152">IF(N381="sníž. přenesená",J381,0)</f>
        <v>0</v>
      </c>
      <c r="BI381" s="206">
        <f t="shared" ref="BI381:BI390" si="153">IF(N381="nulová",J381,0)</f>
        <v>0</v>
      </c>
      <c r="BJ381" s="14" t="s">
        <v>79</v>
      </c>
      <c r="BK381" s="206">
        <f t="shared" ref="BK381:BK390" si="154">ROUND(I381*H381,2)</f>
        <v>0</v>
      </c>
      <c r="BL381" s="14" t="s">
        <v>214</v>
      </c>
      <c r="BM381" s="205" t="s">
        <v>977</v>
      </c>
    </row>
    <row r="382" spans="1:65" s="2" customFormat="1" ht="21.75" customHeight="1">
      <c r="A382" s="31"/>
      <c r="B382" s="32"/>
      <c r="C382" s="193" t="s">
        <v>978</v>
      </c>
      <c r="D382" s="193" t="s">
        <v>147</v>
      </c>
      <c r="E382" s="194" t="s">
        <v>979</v>
      </c>
      <c r="F382" s="195" t="s">
        <v>980</v>
      </c>
      <c r="G382" s="196" t="s">
        <v>150</v>
      </c>
      <c r="H382" s="197">
        <v>134.81899999999999</v>
      </c>
      <c r="I382" s="198"/>
      <c r="J382" s="199">
        <f t="shared" si="145"/>
        <v>0</v>
      </c>
      <c r="K382" s="200"/>
      <c r="L382" s="36"/>
      <c r="M382" s="201" t="s">
        <v>1</v>
      </c>
      <c r="N382" s="202" t="s">
        <v>39</v>
      </c>
      <c r="O382" s="68"/>
      <c r="P382" s="203">
        <f t="shared" si="146"/>
        <v>0</v>
      </c>
      <c r="Q382" s="203">
        <v>0</v>
      </c>
      <c r="R382" s="203">
        <f t="shared" si="147"/>
        <v>0</v>
      </c>
      <c r="S382" s="203">
        <v>0</v>
      </c>
      <c r="T382" s="204">
        <f t="shared" si="148"/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205" t="s">
        <v>214</v>
      </c>
      <c r="AT382" s="205" t="s">
        <v>147</v>
      </c>
      <c r="AU382" s="205" t="s">
        <v>81</v>
      </c>
      <c r="AY382" s="14" t="s">
        <v>145</v>
      </c>
      <c r="BE382" s="206">
        <f t="shared" si="149"/>
        <v>0</v>
      </c>
      <c r="BF382" s="206">
        <f t="shared" si="150"/>
        <v>0</v>
      </c>
      <c r="BG382" s="206">
        <f t="shared" si="151"/>
        <v>0</v>
      </c>
      <c r="BH382" s="206">
        <f t="shared" si="152"/>
        <v>0</v>
      </c>
      <c r="BI382" s="206">
        <f t="shared" si="153"/>
        <v>0</v>
      </c>
      <c r="BJ382" s="14" t="s">
        <v>79</v>
      </c>
      <c r="BK382" s="206">
        <f t="shared" si="154"/>
        <v>0</v>
      </c>
      <c r="BL382" s="14" t="s">
        <v>214</v>
      </c>
      <c r="BM382" s="205" t="s">
        <v>981</v>
      </c>
    </row>
    <row r="383" spans="1:65" s="2" customFormat="1" ht="21.75" customHeight="1">
      <c r="A383" s="31"/>
      <c r="B383" s="32"/>
      <c r="C383" s="193" t="s">
        <v>982</v>
      </c>
      <c r="D383" s="193" t="s">
        <v>147</v>
      </c>
      <c r="E383" s="194" t="s">
        <v>983</v>
      </c>
      <c r="F383" s="195" t="s">
        <v>984</v>
      </c>
      <c r="G383" s="196" t="s">
        <v>212</v>
      </c>
      <c r="H383" s="197">
        <v>15.55</v>
      </c>
      <c r="I383" s="198"/>
      <c r="J383" s="199">
        <f t="shared" si="145"/>
        <v>0</v>
      </c>
      <c r="K383" s="200"/>
      <c r="L383" s="36"/>
      <c r="M383" s="201" t="s">
        <v>1</v>
      </c>
      <c r="N383" s="202" t="s">
        <v>39</v>
      </c>
      <c r="O383" s="68"/>
      <c r="P383" s="203">
        <f t="shared" si="146"/>
        <v>0</v>
      </c>
      <c r="Q383" s="203">
        <v>0</v>
      </c>
      <c r="R383" s="203">
        <f t="shared" si="147"/>
        <v>0</v>
      </c>
      <c r="S383" s="203">
        <v>1.1469999999999999E-2</v>
      </c>
      <c r="T383" s="204">
        <f t="shared" si="148"/>
        <v>0.1783585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205" t="s">
        <v>214</v>
      </c>
      <c r="AT383" s="205" t="s">
        <v>147</v>
      </c>
      <c r="AU383" s="205" t="s">
        <v>81</v>
      </c>
      <c r="AY383" s="14" t="s">
        <v>145</v>
      </c>
      <c r="BE383" s="206">
        <f t="shared" si="149"/>
        <v>0</v>
      </c>
      <c r="BF383" s="206">
        <f t="shared" si="150"/>
        <v>0</v>
      </c>
      <c r="BG383" s="206">
        <f t="shared" si="151"/>
        <v>0</v>
      </c>
      <c r="BH383" s="206">
        <f t="shared" si="152"/>
        <v>0</v>
      </c>
      <c r="BI383" s="206">
        <f t="shared" si="153"/>
        <v>0</v>
      </c>
      <c r="BJ383" s="14" t="s">
        <v>79</v>
      </c>
      <c r="BK383" s="206">
        <f t="shared" si="154"/>
        <v>0</v>
      </c>
      <c r="BL383" s="14" t="s">
        <v>214</v>
      </c>
      <c r="BM383" s="205" t="s">
        <v>985</v>
      </c>
    </row>
    <row r="384" spans="1:65" s="2" customFormat="1" ht="21.75" customHeight="1">
      <c r="A384" s="31"/>
      <c r="B384" s="32"/>
      <c r="C384" s="193" t="s">
        <v>986</v>
      </c>
      <c r="D384" s="193" t="s">
        <v>147</v>
      </c>
      <c r="E384" s="194" t="s">
        <v>987</v>
      </c>
      <c r="F384" s="195" t="s">
        <v>988</v>
      </c>
      <c r="G384" s="196" t="s">
        <v>150</v>
      </c>
      <c r="H384" s="197">
        <v>167.286</v>
      </c>
      <c r="I384" s="198"/>
      <c r="J384" s="199">
        <f t="shared" si="145"/>
        <v>0</v>
      </c>
      <c r="K384" s="200"/>
      <c r="L384" s="36"/>
      <c r="M384" s="201" t="s">
        <v>1</v>
      </c>
      <c r="N384" s="202" t="s">
        <v>39</v>
      </c>
      <c r="O384" s="68"/>
      <c r="P384" s="203">
        <f t="shared" si="146"/>
        <v>0</v>
      </c>
      <c r="Q384" s="203">
        <v>0</v>
      </c>
      <c r="R384" s="203">
        <f t="shared" si="147"/>
        <v>0</v>
      </c>
      <c r="S384" s="203">
        <v>1.533E-2</v>
      </c>
      <c r="T384" s="204">
        <f t="shared" si="148"/>
        <v>2.5644943800000002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205" t="s">
        <v>214</v>
      </c>
      <c r="AT384" s="205" t="s">
        <v>147</v>
      </c>
      <c r="AU384" s="205" t="s">
        <v>81</v>
      </c>
      <c r="AY384" s="14" t="s">
        <v>145</v>
      </c>
      <c r="BE384" s="206">
        <f t="shared" si="149"/>
        <v>0</v>
      </c>
      <c r="BF384" s="206">
        <f t="shared" si="150"/>
        <v>0</v>
      </c>
      <c r="BG384" s="206">
        <f t="shared" si="151"/>
        <v>0</v>
      </c>
      <c r="BH384" s="206">
        <f t="shared" si="152"/>
        <v>0</v>
      </c>
      <c r="BI384" s="206">
        <f t="shared" si="153"/>
        <v>0</v>
      </c>
      <c r="BJ384" s="14" t="s">
        <v>79</v>
      </c>
      <c r="BK384" s="206">
        <f t="shared" si="154"/>
        <v>0</v>
      </c>
      <c r="BL384" s="14" t="s">
        <v>214</v>
      </c>
      <c r="BM384" s="205" t="s">
        <v>989</v>
      </c>
    </row>
    <row r="385" spans="1:65" s="2" customFormat="1" ht="21.75" customHeight="1">
      <c r="A385" s="31"/>
      <c r="B385" s="32"/>
      <c r="C385" s="193" t="s">
        <v>990</v>
      </c>
      <c r="D385" s="193" t="s">
        <v>147</v>
      </c>
      <c r="E385" s="194" t="s">
        <v>991</v>
      </c>
      <c r="F385" s="195" t="s">
        <v>992</v>
      </c>
      <c r="G385" s="196" t="s">
        <v>212</v>
      </c>
      <c r="H385" s="197">
        <v>17.07</v>
      </c>
      <c r="I385" s="198"/>
      <c r="J385" s="199">
        <f t="shared" si="145"/>
        <v>0</v>
      </c>
      <c r="K385" s="200"/>
      <c r="L385" s="36"/>
      <c r="M385" s="201" t="s">
        <v>1</v>
      </c>
      <c r="N385" s="202" t="s">
        <v>39</v>
      </c>
      <c r="O385" s="68"/>
      <c r="P385" s="203">
        <f t="shared" si="146"/>
        <v>0</v>
      </c>
      <c r="Q385" s="203">
        <v>0</v>
      </c>
      <c r="R385" s="203">
        <f t="shared" si="147"/>
        <v>0</v>
      </c>
      <c r="S385" s="203">
        <v>7.9699999999999997E-3</v>
      </c>
      <c r="T385" s="204">
        <f t="shared" si="148"/>
        <v>0.1360479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205" t="s">
        <v>214</v>
      </c>
      <c r="AT385" s="205" t="s">
        <v>147</v>
      </c>
      <c r="AU385" s="205" t="s">
        <v>81</v>
      </c>
      <c r="AY385" s="14" t="s">
        <v>145</v>
      </c>
      <c r="BE385" s="206">
        <f t="shared" si="149"/>
        <v>0</v>
      </c>
      <c r="BF385" s="206">
        <f t="shared" si="150"/>
        <v>0</v>
      </c>
      <c r="BG385" s="206">
        <f t="shared" si="151"/>
        <v>0</v>
      </c>
      <c r="BH385" s="206">
        <f t="shared" si="152"/>
        <v>0</v>
      </c>
      <c r="BI385" s="206">
        <f t="shared" si="153"/>
        <v>0</v>
      </c>
      <c r="BJ385" s="14" t="s">
        <v>79</v>
      </c>
      <c r="BK385" s="206">
        <f t="shared" si="154"/>
        <v>0</v>
      </c>
      <c r="BL385" s="14" t="s">
        <v>214</v>
      </c>
      <c r="BM385" s="205" t="s">
        <v>993</v>
      </c>
    </row>
    <row r="386" spans="1:65" s="2" customFormat="1" ht="21.75" customHeight="1">
      <c r="A386" s="31"/>
      <c r="B386" s="32"/>
      <c r="C386" s="193" t="s">
        <v>994</v>
      </c>
      <c r="D386" s="193" t="s">
        <v>147</v>
      </c>
      <c r="E386" s="194" t="s">
        <v>995</v>
      </c>
      <c r="F386" s="195" t="s">
        <v>996</v>
      </c>
      <c r="G386" s="196" t="s">
        <v>150</v>
      </c>
      <c r="H386" s="197">
        <v>318.69600000000003</v>
      </c>
      <c r="I386" s="198"/>
      <c r="J386" s="199">
        <f t="shared" si="145"/>
        <v>0</v>
      </c>
      <c r="K386" s="200"/>
      <c r="L386" s="36"/>
      <c r="M386" s="201" t="s">
        <v>1</v>
      </c>
      <c r="N386" s="202" t="s">
        <v>39</v>
      </c>
      <c r="O386" s="68"/>
      <c r="P386" s="203">
        <f t="shared" si="146"/>
        <v>0</v>
      </c>
      <c r="Q386" s="203">
        <v>0</v>
      </c>
      <c r="R386" s="203">
        <f t="shared" si="147"/>
        <v>0</v>
      </c>
      <c r="S386" s="203">
        <v>0</v>
      </c>
      <c r="T386" s="204">
        <f t="shared" si="148"/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205" t="s">
        <v>214</v>
      </c>
      <c r="AT386" s="205" t="s">
        <v>147</v>
      </c>
      <c r="AU386" s="205" t="s">
        <v>81</v>
      </c>
      <c r="AY386" s="14" t="s">
        <v>145</v>
      </c>
      <c r="BE386" s="206">
        <f t="shared" si="149"/>
        <v>0</v>
      </c>
      <c r="BF386" s="206">
        <f t="shared" si="150"/>
        <v>0</v>
      </c>
      <c r="BG386" s="206">
        <f t="shared" si="151"/>
        <v>0</v>
      </c>
      <c r="BH386" s="206">
        <f t="shared" si="152"/>
        <v>0</v>
      </c>
      <c r="BI386" s="206">
        <f t="shared" si="153"/>
        <v>0</v>
      </c>
      <c r="BJ386" s="14" t="s">
        <v>79</v>
      </c>
      <c r="BK386" s="206">
        <f t="shared" si="154"/>
        <v>0</v>
      </c>
      <c r="BL386" s="14" t="s">
        <v>214</v>
      </c>
      <c r="BM386" s="205" t="s">
        <v>997</v>
      </c>
    </row>
    <row r="387" spans="1:65" s="2" customFormat="1" ht="44.25" customHeight="1">
      <c r="A387" s="31"/>
      <c r="B387" s="32"/>
      <c r="C387" s="211" t="s">
        <v>998</v>
      </c>
      <c r="D387" s="211" t="s">
        <v>297</v>
      </c>
      <c r="E387" s="212" t="s">
        <v>999</v>
      </c>
      <c r="F387" s="213" t="s">
        <v>1000</v>
      </c>
      <c r="G387" s="214" t="s">
        <v>150</v>
      </c>
      <c r="H387" s="215">
        <v>350.56599999999997</v>
      </c>
      <c r="I387" s="216"/>
      <c r="J387" s="217">
        <f t="shared" si="145"/>
        <v>0</v>
      </c>
      <c r="K387" s="218"/>
      <c r="L387" s="219"/>
      <c r="M387" s="220" t="s">
        <v>1</v>
      </c>
      <c r="N387" s="221" t="s">
        <v>39</v>
      </c>
      <c r="O387" s="68"/>
      <c r="P387" s="203">
        <f t="shared" si="146"/>
        <v>0</v>
      </c>
      <c r="Q387" s="203">
        <v>1.1E-4</v>
      </c>
      <c r="R387" s="203">
        <f t="shared" si="147"/>
        <v>3.8562260000000001E-2</v>
      </c>
      <c r="S387" s="203">
        <v>0</v>
      </c>
      <c r="T387" s="204">
        <f t="shared" si="148"/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205" t="s">
        <v>280</v>
      </c>
      <c r="AT387" s="205" t="s">
        <v>297</v>
      </c>
      <c r="AU387" s="205" t="s">
        <v>81</v>
      </c>
      <c r="AY387" s="14" t="s">
        <v>145</v>
      </c>
      <c r="BE387" s="206">
        <f t="shared" si="149"/>
        <v>0</v>
      </c>
      <c r="BF387" s="206">
        <f t="shared" si="150"/>
        <v>0</v>
      </c>
      <c r="BG387" s="206">
        <f t="shared" si="151"/>
        <v>0</v>
      </c>
      <c r="BH387" s="206">
        <f t="shared" si="152"/>
        <v>0</v>
      </c>
      <c r="BI387" s="206">
        <f t="shared" si="153"/>
        <v>0</v>
      </c>
      <c r="BJ387" s="14" t="s">
        <v>79</v>
      </c>
      <c r="BK387" s="206">
        <f t="shared" si="154"/>
        <v>0</v>
      </c>
      <c r="BL387" s="14" t="s">
        <v>214</v>
      </c>
      <c r="BM387" s="205" t="s">
        <v>1001</v>
      </c>
    </row>
    <row r="388" spans="1:65" s="2" customFormat="1" ht="16.5" customHeight="1">
      <c r="A388" s="31"/>
      <c r="B388" s="32"/>
      <c r="C388" s="193" t="s">
        <v>1002</v>
      </c>
      <c r="D388" s="193" t="s">
        <v>147</v>
      </c>
      <c r="E388" s="194" t="s">
        <v>1003</v>
      </c>
      <c r="F388" s="195" t="s">
        <v>1004</v>
      </c>
      <c r="G388" s="196" t="s">
        <v>150</v>
      </c>
      <c r="H388" s="197">
        <v>386.59</v>
      </c>
      <c r="I388" s="198"/>
      <c r="J388" s="199">
        <f t="shared" si="145"/>
        <v>0</v>
      </c>
      <c r="K388" s="200"/>
      <c r="L388" s="36"/>
      <c r="M388" s="201" t="s">
        <v>1</v>
      </c>
      <c r="N388" s="202" t="s">
        <v>39</v>
      </c>
      <c r="O388" s="68"/>
      <c r="P388" s="203">
        <f t="shared" si="146"/>
        <v>0</v>
      </c>
      <c r="Q388" s="203">
        <v>0</v>
      </c>
      <c r="R388" s="203">
        <f t="shared" si="147"/>
        <v>0</v>
      </c>
      <c r="S388" s="203">
        <v>0</v>
      </c>
      <c r="T388" s="204">
        <f t="shared" si="148"/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205" t="s">
        <v>214</v>
      </c>
      <c r="AT388" s="205" t="s">
        <v>147</v>
      </c>
      <c r="AU388" s="205" t="s">
        <v>81</v>
      </c>
      <c r="AY388" s="14" t="s">
        <v>145</v>
      </c>
      <c r="BE388" s="206">
        <f t="shared" si="149"/>
        <v>0</v>
      </c>
      <c r="BF388" s="206">
        <f t="shared" si="150"/>
        <v>0</v>
      </c>
      <c r="BG388" s="206">
        <f t="shared" si="151"/>
        <v>0</v>
      </c>
      <c r="BH388" s="206">
        <f t="shared" si="152"/>
        <v>0</v>
      </c>
      <c r="BI388" s="206">
        <f t="shared" si="153"/>
        <v>0</v>
      </c>
      <c r="BJ388" s="14" t="s">
        <v>79</v>
      </c>
      <c r="BK388" s="206">
        <f t="shared" si="154"/>
        <v>0</v>
      </c>
      <c r="BL388" s="14" t="s">
        <v>214</v>
      </c>
      <c r="BM388" s="205" t="s">
        <v>1005</v>
      </c>
    </row>
    <row r="389" spans="1:65" s="2" customFormat="1" ht="44.25" customHeight="1">
      <c r="A389" s="31"/>
      <c r="B389" s="32"/>
      <c r="C389" s="211" t="s">
        <v>1006</v>
      </c>
      <c r="D389" s="211" t="s">
        <v>297</v>
      </c>
      <c r="E389" s="212" t="s">
        <v>1007</v>
      </c>
      <c r="F389" s="213" t="s">
        <v>1008</v>
      </c>
      <c r="G389" s="214" t="s">
        <v>150</v>
      </c>
      <c r="H389" s="215">
        <v>425.24900000000002</v>
      </c>
      <c r="I389" s="216"/>
      <c r="J389" s="217">
        <f t="shared" si="145"/>
        <v>0</v>
      </c>
      <c r="K389" s="218"/>
      <c r="L389" s="219"/>
      <c r="M389" s="220" t="s">
        <v>1</v>
      </c>
      <c r="N389" s="221" t="s">
        <v>39</v>
      </c>
      <c r="O389" s="68"/>
      <c r="P389" s="203">
        <f t="shared" si="146"/>
        <v>0</v>
      </c>
      <c r="Q389" s="203">
        <v>4.0000000000000002E-4</v>
      </c>
      <c r="R389" s="203">
        <f t="shared" si="147"/>
        <v>0.17009960000000002</v>
      </c>
      <c r="S389" s="203">
        <v>0</v>
      </c>
      <c r="T389" s="204">
        <f t="shared" si="148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205" t="s">
        <v>280</v>
      </c>
      <c r="AT389" s="205" t="s">
        <v>297</v>
      </c>
      <c r="AU389" s="205" t="s">
        <v>81</v>
      </c>
      <c r="AY389" s="14" t="s">
        <v>145</v>
      </c>
      <c r="BE389" s="206">
        <f t="shared" si="149"/>
        <v>0</v>
      </c>
      <c r="BF389" s="206">
        <f t="shared" si="150"/>
        <v>0</v>
      </c>
      <c r="BG389" s="206">
        <f t="shared" si="151"/>
        <v>0</v>
      </c>
      <c r="BH389" s="206">
        <f t="shared" si="152"/>
        <v>0</v>
      </c>
      <c r="BI389" s="206">
        <f t="shared" si="153"/>
        <v>0</v>
      </c>
      <c r="BJ389" s="14" t="s">
        <v>79</v>
      </c>
      <c r="BK389" s="206">
        <f t="shared" si="154"/>
        <v>0</v>
      </c>
      <c r="BL389" s="14" t="s">
        <v>214</v>
      </c>
      <c r="BM389" s="205" t="s">
        <v>1009</v>
      </c>
    </row>
    <row r="390" spans="1:65" s="2" customFormat="1" ht="21.75" customHeight="1">
      <c r="A390" s="31"/>
      <c r="B390" s="32"/>
      <c r="C390" s="193" t="s">
        <v>1010</v>
      </c>
      <c r="D390" s="193" t="s">
        <v>147</v>
      </c>
      <c r="E390" s="194" t="s">
        <v>1011</v>
      </c>
      <c r="F390" s="195" t="s">
        <v>1012</v>
      </c>
      <c r="G390" s="196" t="s">
        <v>181</v>
      </c>
      <c r="H390" s="197">
        <v>0.20899999999999999</v>
      </c>
      <c r="I390" s="198"/>
      <c r="J390" s="199">
        <f t="shared" si="145"/>
        <v>0</v>
      </c>
      <c r="K390" s="200"/>
      <c r="L390" s="36"/>
      <c r="M390" s="201" t="s">
        <v>1</v>
      </c>
      <c r="N390" s="202" t="s">
        <v>39</v>
      </c>
      <c r="O390" s="68"/>
      <c r="P390" s="203">
        <f t="shared" si="146"/>
        <v>0</v>
      </c>
      <c r="Q390" s="203">
        <v>0</v>
      </c>
      <c r="R390" s="203">
        <f t="shared" si="147"/>
        <v>0</v>
      </c>
      <c r="S390" s="203">
        <v>0</v>
      </c>
      <c r="T390" s="204">
        <f t="shared" si="148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205" t="s">
        <v>214</v>
      </c>
      <c r="AT390" s="205" t="s">
        <v>147</v>
      </c>
      <c r="AU390" s="205" t="s">
        <v>81</v>
      </c>
      <c r="AY390" s="14" t="s">
        <v>145</v>
      </c>
      <c r="BE390" s="206">
        <f t="shared" si="149"/>
        <v>0</v>
      </c>
      <c r="BF390" s="206">
        <f t="shared" si="150"/>
        <v>0</v>
      </c>
      <c r="BG390" s="206">
        <f t="shared" si="151"/>
        <v>0</v>
      </c>
      <c r="BH390" s="206">
        <f t="shared" si="152"/>
        <v>0</v>
      </c>
      <c r="BI390" s="206">
        <f t="shared" si="153"/>
        <v>0</v>
      </c>
      <c r="BJ390" s="14" t="s">
        <v>79</v>
      </c>
      <c r="BK390" s="206">
        <f t="shared" si="154"/>
        <v>0</v>
      </c>
      <c r="BL390" s="14" t="s">
        <v>214</v>
      </c>
      <c r="BM390" s="205" t="s">
        <v>1013</v>
      </c>
    </row>
    <row r="391" spans="1:65" s="12" customFormat="1" ht="22.9" customHeight="1">
      <c r="B391" s="177"/>
      <c r="C391" s="178"/>
      <c r="D391" s="179" t="s">
        <v>73</v>
      </c>
      <c r="E391" s="191" t="s">
        <v>1014</v>
      </c>
      <c r="F391" s="191" t="s">
        <v>1015</v>
      </c>
      <c r="G391" s="178"/>
      <c r="H391" s="178"/>
      <c r="I391" s="181"/>
      <c r="J391" s="192">
        <f>BK391</f>
        <v>0</v>
      </c>
      <c r="K391" s="178"/>
      <c r="L391" s="183"/>
      <c r="M391" s="184"/>
      <c r="N391" s="185"/>
      <c r="O391" s="185"/>
      <c r="P391" s="186">
        <f>SUM(P392:P407)</f>
        <v>0</v>
      </c>
      <c r="Q391" s="185"/>
      <c r="R391" s="186">
        <f>SUM(R392:R407)</f>
        <v>0.20772021000000002</v>
      </c>
      <c r="S391" s="185"/>
      <c r="T391" s="187">
        <f>SUM(T392:T407)</f>
        <v>0</v>
      </c>
      <c r="AR391" s="188" t="s">
        <v>81</v>
      </c>
      <c r="AT391" s="189" t="s">
        <v>73</v>
      </c>
      <c r="AU391" s="189" t="s">
        <v>79</v>
      </c>
      <c r="AY391" s="188" t="s">
        <v>145</v>
      </c>
      <c r="BK391" s="190">
        <f>SUM(BK392:BK407)</f>
        <v>0</v>
      </c>
    </row>
    <row r="392" spans="1:65" s="2" customFormat="1" ht="16.5" customHeight="1">
      <c r="A392" s="31"/>
      <c r="B392" s="32"/>
      <c r="C392" s="193" t="s">
        <v>1016</v>
      </c>
      <c r="D392" s="193" t="s">
        <v>147</v>
      </c>
      <c r="E392" s="194" t="s">
        <v>1017</v>
      </c>
      <c r="F392" s="195" t="s">
        <v>1018</v>
      </c>
      <c r="G392" s="196" t="s">
        <v>150</v>
      </c>
      <c r="H392" s="197">
        <v>22.123000000000001</v>
      </c>
      <c r="I392" s="198"/>
      <c r="J392" s="199">
        <f t="shared" ref="J392:J407" si="155">ROUND(I392*H392,2)</f>
        <v>0</v>
      </c>
      <c r="K392" s="200"/>
      <c r="L392" s="36"/>
      <c r="M392" s="201" t="s">
        <v>1</v>
      </c>
      <c r="N392" s="202" t="s">
        <v>39</v>
      </c>
      <c r="O392" s="68"/>
      <c r="P392" s="203">
        <f t="shared" ref="P392:P407" si="156">O392*H392</f>
        <v>0</v>
      </c>
      <c r="Q392" s="203">
        <v>2.7E-4</v>
      </c>
      <c r="R392" s="203">
        <f t="shared" ref="R392:R407" si="157">Q392*H392</f>
        <v>5.9732100000000005E-3</v>
      </c>
      <c r="S392" s="203">
        <v>0</v>
      </c>
      <c r="T392" s="204">
        <f t="shared" ref="T392:T407" si="158"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205" t="s">
        <v>214</v>
      </c>
      <c r="AT392" s="205" t="s">
        <v>147</v>
      </c>
      <c r="AU392" s="205" t="s">
        <v>81</v>
      </c>
      <c r="AY392" s="14" t="s">
        <v>145</v>
      </c>
      <c r="BE392" s="206">
        <f t="shared" ref="BE392:BE407" si="159">IF(N392="základní",J392,0)</f>
        <v>0</v>
      </c>
      <c r="BF392" s="206">
        <f t="shared" ref="BF392:BF407" si="160">IF(N392="snížená",J392,0)</f>
        <v>0</v>
      </c>
      <c r="BG392" s="206">
        <f t="shared" ref="BG392:BG407" si="161">IF(N392="zákl. přenesená",J392,0)</f>
        <v>0</v>
      </c>
      <c r="BH392" s="206">
        <f t="shared" ref="BH392:BH407" si="162">IF(N392="sníž. přenesená",J392,0)</f>
        <v>0</v>
      </c>
      <c r="BI392" s="206">
        <f t="shared" ref="BI392:BI407" si="163">IF(N392="nulová",J392,0)</f>
        <v>0</v>
      </c>
      <c r="BJ392" s="14" t="s">
        <v>79</v>
      </c>
      <c r="BK392" s="206">
        <f t="shared" ref="BK392:BK407" si="164">ROUND(I392*H392,2)</f>
        <v>0</v>
      </c>
      <c r="BL392" s="14" t="s">
        <v>214</v>
      </c>
      <c r="BM392" s="205" t="s">
        <v>1019</v>
      </c>
    </row>
    <row r="393" spans="1:65" s="2" customFormat="1" ht="16.5" customHeight="1">
      <c r="A393" s="31"/>
      <c r="B393" s="32"/>
      <c r="C393" s="193" t="s">
        <v>1020</v>
      </c>
      <c r="D393" s="193" t="s">
        <v>147</v>
      </c>
      <c r="E393" s="194" t="s">
        <v>1021</v>
      </c>
      <c r="F393" s="195" t="s">
        <v>1022</v>
      </c>
      <c r="G393" s="196" t="s">
        <v>150</v>
      </c>
      <c r="H393" s="197">
        <v>2.1</v>
      </c>
      <c r="I393" s="198"/>
      <c r="J393" s="199">
        <f t="shared" si="155"/>
        <v>0</v>
      </c>
      <c r="K393" s="200"/>
      <c r="L393" s="36"/>
      <c r="M393" s="201" t="s">
        <v>1</v>
      </c>
      <c r="N393" s="202" t="s">
        <v>39</v>
      </c>
      <c r="O393" s="68"/>
      <c r="P393" s="203">
        <f t="shared" si="156"/>
        <v>0</v>
      </c>
      <c r="Q393" s="203">
        <v>2.7E-4</v>
      </c>
      <c r="R393" s="203">
        <f t="shared" si="157"/>
        <v>5.6700000000000001E-4</v>
      </c>
      <c r="S393" s="203">
        <v>0</v>
      </c>
      <c r="T393" s="204">
        <f t="shared" si="158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205" t="s">
        <v>214</v>
      </c>
      <c r="AT393" s="205" t="s">
        <v>147</v>
      </c>
      <c r="AU393" s="205" t="s">
        <v>81</v>
      </c>
      <c r="AY393" s="14" t="s">
        <v>145</v>
      </c>
      <c r="BE393" s="206">
        <f t="shared" si="159"/>
        <v>0</v>
      </c>
      <c r="BF393" s="206">
        <f t="shared" si="160"/>
        <v>0</v>
      </c>
      <c r="BG393" s="206">
        <f t="shared" si="161"/>
        <v>0</v>
      </c>
      <c r="BH393" s="206">
        <f t="shared" si="162"/>
        <v>0</v>
      </c>
      <c r="BI393" s="206">
        <f t="shared" si="163"/>
        <v>0</v>
      </c>
      <c r="BJ393" s="14" t="s">
        <v>79</v>
      </c>
      <c r="BK393" s="206">
        <f t="shared" si="164"/>
        <v>0</v>
      </c>
      <c r="BL393" s="14" t="s">
        <v>214</v>
      </c>
      <c r="BM393" s="205" t="s">
        <v>1023</v>
      </c>
    </row>
    <row r="394" spans="1:65" s="2" customFormat="1" ht="21.75" customHeight="1">
      <c r="A394" s="31"/>
      <c r="B394" s="32"/>
      <c r="C394" s="193" t="s">
        <v>1024</v>
      </c>
      <c r="D394" s="193" t="s">
        <v>147</v>
      </c>
      <c r="E394" s="194" t="s">
        <v>1025</v>
      </c>
      <c r="F394" s="195" t="s">
        <v>1026</v>
      </c>
      <c r="G394" s="196" t="s">
        <v>208</v>
      </c>
      <c r="H394" s="197">
        <v>6</v>
      </c>
      <c r="I394" s="198"/>
      <c r="J394" s="199">
        <f t="shared" si="155"/>
        <v>0</v>
      </c>
      <c r="K394" s="200"/>
      <c r="L394" s="36"/>
      <c r="M394" s="201" t="s">
        <v>1</v>
      </c>
      <c r="N394" s="202" t="s">
        <v>39</v>
      </c>
      <c r="O394" s="68"/>
      <c r="P394" s="203">
        <f t="shared" si="156"/>
        <v>0</v>
      </c>
      <c r="Q394" s="203">
        <v>0</v>
      </c>
      <c r="R394" s="203">
        <f t="shared" si="157"/>
        <v>0</v>
      </c>
      <c r="S394" s="203">
        <v>0</v>
      </c>
      <c r="T394" s="204">
        <f t="shared" si="158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205" t="s">
        <v>214</v>
      </c>
      <c r="AT394" s="205" t="s">
        <v>147</v>
      </c>
      <c r="AU394" s="205" t="s">
        <v>81</v>
      </c>
      <c r="AY394" s="14" t="s">
        <v>145</v>
      </c>
      <c r="BE394" s="206">
        <f t="shared" si="159"/>
        <v>0</v>
      </c>
      <c r="BF394" s="206">
        <f t="shared" si="160"/>
        <v>0</v>
      </c>
      <c r="BG394" s="206">
        <f t="shared" si="161"/>
        <v>0</v>
      </c>
      <c r="BH394" s="206">
        <f t="shared" si="162"/>
        <v>0</v>
      </c>
      <c r="BI394" s="206">
        <f t="shared" si="163"/>
        <v>0</v>
      </c>
      <c r="BJ394" s="14" t="s">
        <v>79</v>
      </c>
      <c r="BK394" s="206">
        <f t="shared" si="164"/>
        <v>0</v>
      </c>
      <c r="BL394" s="14" t="s">
        <v>214</v>
      </c>
      <c r="BM394" s="205" t="s">
        <v>1027</v>
      </c>
    </row>
    <row r="395" spans="1:65" s="2" customFormat="1" ht="21.75" customHeight="1">
      <c r="A395" s="31"/>
      <c r="B395" s="32"/>
      <c r="C395" s="211" t="s">
        <v>1028</v>
      </c>
      <c r="D395" s="211" t="s">
        <v>297</v>
      </c>
      <c r="E395" s="212" t="s">
        <v>1029</v>
      </c>
      <c r="F395" s="213" t="s">
        <v>1030</v>
      </c>
      <c r="G395" s="214" t="s">
        <v>208</v>
      </c>
      <c r="H395" s="215">
        <v>2</v>
      </c>
      <c r="I395" s="216"/>
      <c r="J395" s="217">
        <f t="shared" si="155"/>
        <v>0</v>
      </c>
      <c r="K395" s="218"/>
      <c r="L395" s="219"/>
      <c r="M395" s="220" t="s">
        <v>1</v>
      </c>
      <c r="N395" s="221" t="s">
        <v>39</v>
      </c>
      <c r="O395" s="68"/>
      <c r="P395" s="203">
        <f t="shared" si="156"/>
        <v>0</v>
      </c>
      <c r="Q395" s="203">
        <v>1.95E-2</v>
      </c>
      <c r="R395" s="203">
        <f t="shared" si="157"/>
        <v>3.9E-2</v>
      </c>
      <c r="S395" s="203">
        <v>0</v>
      </c>
      <c r="T395" s="204">
        <f t="shared" si="158"/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205" t="s">
        <v>280</v>
      </c>
      <c r="AT395" s="205" t="s">
        <v>297</v>
      </c>
      <c r="AU395" s="205" t="s">
        <v>81</v>
      </c>
      <c r="AY395" s="14" t="s">
        <v>145</v>
      </c>
      <c r="BE395" s="206">
        <f t="shared" si="159"/>
        <v>0</v>
      </c>
      <c r="BF395" s="206">
        <f t="shared" si="160"/>
        <v>0</v>
      </c>
      <c r="BG395" s="206">
        <f t="shared" si="161"/>
        <v>0</v>
      </c>
      <c r="BH395" s="206">
        <f t="shared" si="162"/>
        <v>0</v>
      </c>
      <c r="BI395" s="206">
        <f t="shared" si="163"/>
        <v>0</v>
      </c>
      <c r="BJ395" s="14" t="s">
        <v>79</v>
      </c>
      <c r="BK395" s="206">
        <f t="shared" si="164"/>
        <v>0</v>
      </c>
      <c r="BL395" s="14" t="s">
        <v>214</v>
      </c>
      <c r="BM395" s="205" t="s">
        <v>1031</v>
      </c>
    </row>
    <row r="396" spans="1:65" s="2" customFormat="1" ht="21.75" customHeight="1">
      <c r="A396" s="31"/>
      <c r="B396" s="32"/>
      <c r="C396" s="211" t="s">
        <v>1032</v>
      </c>
      <c r="D396" s="211" t="s">
        <v>297</v>
      </c>
      <c r="E396" s="212" t="s">
        <v>1033</v>
      </c>
      <c r="F396" s="213" t="s">
        <v>1034</v>
      </c>
      <c r="G396" s="214" t="s">
        <v>208</v>
      </c>
      <c r="H396" s="215">
        <v>4</v>
      </c>
      <c r="I396" s="216"/>
      <c r="J396" s="217">
        <f t="shared" si="155"/>
        <v>0</v>
      </c>
      <c r="K396" s="218"/>
      <c r="L396" s="219"/>
      <c r="M396" s="220" t="s">
        <v>1</v>
      </c>
      <c r="N396" s="221" t="s">
        <v>39</v>
      </c>
      <c r="O396" s="68"/>
      <c r="P396" s="203">
        <f t="shared" si="156"/>
        <v>0</v>
      </c>
      <c r="Q396" s="203">
        <v>1.7500000000000002E-2</v>
      </c>
      <c r="R396" s="203">
        <f t="shared" si="157"/>
        <v>7.0000000000000007E-2</v>
      </c>
      <c r="S396" s="203">
        <v>0</v>
      </c>
      <c r="T396" s="204">
        <f t="shared" si="158"/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205" t="s">
        <v>280</v>
      </c>
      <c r="AT396" s="205" t="s">
        <v>297</v>
      </c>
      <c r="AU396" s="205" t="s">
        <v>81</v>
      </c>
      <c r="AY396" s="14" t="s">
        <v>145</v>
      </c>
      <c r="BE396" s="206">
        <f t="shared" si="159"/>
        <v>0</v>
      </c>
      <c r="BF396" s="206">
        <f t="shared" si="160"/>
        <v>0</v>
      </c>
      <c r="BG396" s="206">
        <f t="shared" si="161"/>
        <v>0</v>
      </c>
      <c r="BH396" s="206">
        <f t="shared" si="162"/>
        <v>0</v>
      </c>
      <c r="BI396" s="206">
        <f t="shared" si="163"/>
        <v>0</v>
      </c>
      <c r="BJ396" s="14" t="s">
        <v>79</v>
      </c>
      <c r="BK396" s="206">
        <f t="shared" si="164"/>
        <v>0</v>
      </c>
      <c r="BL396" s="14" t="s">
        <v>214</v>
      </c>
      <c r="BM396" s="205" t="s">
        <v>1035</v>
      </c>
    </row>
    <row r="397" spans="1:65" s="2" customFormat="1" ht="21.75" customHeight="1">
      <c r="A397" s="31"/>
      <c r="B397" s="32"/>
      <c r="C397" s="193" t="s">
        <v>1036</v>
      </c>
      <c r="D397" s="193" t="s">
        <v>147</v>
      </c>
      <c r="E397" s="194" t="s">
        <v>1037</v>
      </c>
      <c r="F397" s="195" t="s">
        <v>1038</v>
      </c>
      <c r="G397" s="196" t="s">
        <v>208</v>
      </c>
      <c r="H397" s="197">
        <v>2</v>
      </c>
      <c r="I397" s="198"/>
      <c r="J397" s="199">
        <f t="shared" si="155"/>
        <v>0</v>
      </c>
      <c r="K397" s="200"/>
      <c r="L397" s="36"/>
      <c r="M397" s="201" t="s">
        <v>1</v>
      </c>
      <c r="N397" s="202" t="s">
        <v>39</v>
      </c>
      <c r="O397" s="68"/>
      <c r="P397" s="203">
        <f t="shared" si="156"/>
        <v>0</v>
      </c>
      <c r="Q397" s="203">
        <v>0</v>
      </c>
      <c r="R397" s="203">
        <f t="shared" si="157"/>
        <v>0</v>
      </c>
      <c r="S397" s="203">
        <v>0</v>
      </c>
      <c r="T397" s="204">
        <f t="shared" si="158"/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205" t="s">
        <v>214</v>
      </c>
      <c r="AT397" s="205" t="s">
        <v>147</v>
      </c>
      <c r="AU397" s="205" t="s">
        <v>81</v>
      </c>
      <c r="AY397" s="14" t="s">
        <v>145</v>
      </c>
      <c r="BE397" s="206">
        <f t="shared" si="159"/>
        <v>0</v>
      </c>
      <c r="BF397" s="206">
        <f t="shared" si="160"/>
        <v>0</v>
      </c>
      <c r="BG397" s="206">
        <f t="shared" si="161"/>
        <v>0</v>
      </c>
      <c r="BH397" s="206">
        <f t="shared" si="162"/>
        <v>0</v>
      </c>
      <c r="BI397" s="206">
        <f t="shared" si="163"/>
        <v>0</v>
      </c>
      <c r="BJ397" s="14" t="s">
        <v>79</v>
      </c>
      <c r="BK397" s="206">
        <f t="shared" si="164"/>
        <v>0</v>
      </c>
      <c r="BL397" s="14" t="s">
        <v>214</v>
      </c>
      <c r="BM397" s="205" t="s">
        <v>1039</v>
      </c>
    </row>
    <row r="398" spans="1:65" s="2" customFormat="1" ht="21.75" customHeight="1">
      <c r="A398" s="31"/>
      <c r="B398" s="32"/>
      <c r="C398" s="211" t="s">
        <v>1040</v>
      </c>
      <c r="D398" s="211" t="s">
        <v>297</v>
      </c>
      <c r="E398" s="212" t="s">
        <v>1041</v>
      </c>
      <c r="F398" s="213" t="s">
        <v>1042</v>
      </c>
      <c r="G398" s="214" t="s">
        <v>208</v>
      </c>
      <c r="H398" s="215">
        <v>2</v>
      </c>
      <c r="I398" s="216"/>
      <c r="J398" s="217">
        <f t="shared" si="155"/>
        <v>0</v>
      </c>
      <c r="K398" s="218"/>
      <c r="L398" s="219"/>
      <c r="M398" s="220" t="s">
        <v>1</v>
      </c>
      <c r="N398" s="221" t="s">
        <v>39</v>
      </c>
      <c r="O398" s="68"/>
      <c r="P398" s="203">
        <f t="shared" si="156"/>
        <v>0</v>
      </c>
      <c r="Q398" s="203">
        <v>2.0500000000000001E-2</v>
      </c>
      <c r="R398" s="203">
        <f t="shared" si="157"/>
        <v>4.1000000000000002E-2</v>
      </c>
      <c r="S398" s="203">
        <v>0</v>
      </c>
      <c r="T398" s="204">
        <f t="shared" si="158"/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205" t="s">
        <v>280</v>
      </c>
      <c r="AT398" s="205" t="s">
        <v>297</v>
      </c>
      <c r="AU398" s="205" t="s">
        <v>81</v>
      </c>
      <c r="AY398" s="14" t="s">
        <v>145</v>
      </c>
      <c r="BE398" s="206">
        <f t="shared" si="159"/>
        <v>0</v>
      </c>
      <c r="BF398" s="206">
        <f t="shared" si="160"/>
        <v>0</v>
      </c>
      <c r="BG398" s="206">
        <f t="shared" si="161"/>
        <v>0</v>
      </c>
      <c r="BH398" s="206">
        <f t="shared" si="162"/>
        <v>0</v>
      </c>
      <c r="BI398" s="206">
        <f t="shared" si="163"/>
        <v>0</v>
      </c>
      <c r="BJ398" s="14" t="s">
        <v>79</v>
      </c>
      <c r="BK398" s="206">
        <f t="shared" si="164"/>
        <v>0</v>
      </c>
      <c r="BL398" s="14" t="s">
        <v>214</v>
      </c>
      <c r="BM398" s="205" t="s">
        <v>1043</v>
      </c>
    </row>
    <row r="399" spans="1:65" s="2" customFormat="1" ht="16.5" customHeight="1">
      <c r="A399" s="31"/>
      <c r="B399" s="32"/>
      <c r="C399" s="193" t="s">
        <v>1044</v>
      </c>
      <c r="D399" s="193" t="s">
        <v>147</v>
      </c>
      <c r="E399" s="194" t="s">
        <v>1045</v>
      </c>
      <c r="F399" s="195" t="s">
        <v>1046</v>
      </c>
      <c r="G399" s="196" t="s">
        <v>208</v>
      </c>
      <c r="H399" s="197">
        <v>8</v>
      </c>
      <c r="I399" s="198"/>
      <c r="J399" s="199">
        <f t="shared" si="155"/>
        <v>0</v>
      </c>
      <c r="K399" s="200"/>
      <c r="L399" s="36"/>
      <c r="M399" s="201" t="s">
        <v>1</v>
      </c>
      <c r="N399" s="202" t="s">
        <v>39</v>
      </c>
      <c r="O399" s="68"/>
      <c r="P399" s="203">
        <f t="shared" si="156"/>
        <v>0</v>
      </c>
      <c r="Q399" s="203">
        <v>0</v>
      </c>
      <c r="R399" s="203">
        <f t="shared" si="157"/>
        <v>0</v>
      </c>
      <c r="S399" s="203">
        <v>0</v>
      </c>
      <c r="T399" s="204">
        <f t="shared" si="158"/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205" t="s">
        <v>214</v>
      </c>
      <c r="AT399" s="205" t="s">
        <v>147</v>
      </c>
      <c r="AU399" s="205" t="s">
        <v>81</v>
      </c>
      <c r="AY399" s="14" t="s">
        <v>145</v>
      </c>
      <c r="BE399" s="206">
        <f t="shared" si="159"/>
        <v>0</v>
      </c>
      <c r="BF399" s="206">
        <f t="shared" si="160"/>
        <v>0</v>
      </c>
      <c r="BG399" s="206">
        <f t="shared" si="161"/>
        <v>0</v>
      </c>
      <c r="BH399" s="206">
        <f t="shared" si="162"/>
        <v>0</v>
      </c>
      <c r="BI399" s="206">
        <f t="shared" si="163"/>
        <v>0</v>
      </c>
      <c r="BJ399" s="14" t="s">
        <v>79</v>
      </c>
      <c r="BK399" s="206">
        <f t="shared" si="164"/>
        <v>0</v>
      </c>
      <c r="BL399" s="14" t="s">
        <v>214</v>
      </c>
      <c r="BM399" s="205" t="s">
        <v>1047</v>
      </c>
    </row>
    <row r="400" spans="1:65" s="2" customFormat="1" ht="21.75" customHeight="1">
      <c r="A400" s="31"/>
      <c r="B400" s="32"/>
      <c r="C400" s="211" t="s">
        <v>1048</v>
      </c>
      <c r="D400" s="211" t="s">
        <v>297</v>
      </c>
      <c r="E400" s="212" t="s">
        <v>1049</v>
      </c>
      <c r="F400" s="213" t="s">
        <v>1050</v>
      </c>
      <c r="G400" s="214" t="s">
        <v>208</v>
      </c>
      <c r="H400" s="215">
        <v>8</v>
      </c>
      <c r="I400" s="216"/>
      <c r="J400" s="217">
        <f t="shared" si="155"/>
        <v>0</v>
      </c>
      <c r="K400" s="218"/>
      <c r="L400" s="219"/>
      <c r="M400" s="220" t="s">
        <v>1</v>
      </c>
      <c r="N400" s="221" t="s">
        <v>39</v>
      </c>
      <c r="O400" s="68"/>
      <c r="P400" s="203">
        <f t="shared" si="156"/>
        <v>0</v>
      </c>
      <c r="Q400" s="203">
        <v>1.4999999999999999E-4</v>
      </c>
      <c r="R400" s="203">
        <f t="shared" si="157"/>
        <v>1.1999999999999999E-3</v>
      </c>
      <c r="S400" s="203">
        <v>0</v>
      </c>
      <c r="T400" s="204">
        <f t="shared" si="158"/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205" t="s">
        <v>280</v>
      </c>
      <c r="AT400" s="205" t="s">
        <v>297</v>
      </c>
      <c r="AU400" s="205" t="s">
        <v>81</v>
      </c>
      <c r="AY400" s="14" t="s">
        <v>145</v>
      </c>
      <c r="BE400" s="206">
        <f t="shared" si="159"/>
        <v>0</v>
      </c>
      <c r="BF400" s="206">
        <f t="shared" si="160"/>
        <v>0</v>
      </c>
      <c r="BG400" s="206">
        <f t="shared" si="161"/>
        <v>0</v>
      </c>
      <c r="BH400" s="206">
        <f t="shared" si="162"/>
        <v>0</v>
      </c>
      <c r="BI400" s="206">
        <f t="shared" si="163"/>
        <v>0</v>
      </c>
      <c r="BJ400" s="14" t="s">
        <v>79</v>
      </c>
      <c r="BK400" s="206">
        <f t="shared" si="164"/>
        <v>0</v>
      </c>
      <c r="BL400" s="14" t="s">
        <v>214</v>
      </c>
      <c r="BM400" s="205" t="s">
        <v>1051</v>
      </c>
    </row>
    <row r="401" spans="1:65" s="2" customFormat="1" ht="21.75" customHeight="1">
      <c r="A401" s="31"/>
      <c r="B401" s="32"/>
      <c r="C401" s="193" t="s">
        <v>1052</v>
      </c>
      <c r="D401" s="193" t="s">
        <v>147</v>
      </c>
      <c r="E401" s="194" t="s">
        <v>1053</v>
      </c>
      <c r="F401" s="195" t="s">
        <v>1054</v>
      </c>
      <c r="G401" s="196" t="s">
        <v>208</v>
      </c>
      <c r="H401" s="197">
        <v>8</v>
      </c>
      <c r="I401" s="198"/>
      <c r="J401" s="199">
        <f t="shared" si="155"/>
        <v>0</v>
      </c>
      <c r="K401" s="200"/>
      <c r="L401" s="36"/>
      <c r="M401" s="201" t="s">
        <v>1</v>
      </c>
      <c r="N401" s="202" t="s">
        <v>39</v>
      </c>
      <c r="O401" s="68"/>
      <c r="P401" s="203">
        <f t="shared" si="156"/>
        <v>0</v>
      </c>
      <c r="Q401" s="203">
        <v>0</v>
      </c>
      <c r="R401" s="203">
        <f t="shared" si="157"/>
        <v>0</v>
      </c>
      <c r="S401" s="203">
        <v>0</v>
      </c>
      <c r="T401" s="204">
        <f t="shared" si="158"/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205" t="s">
        <v>214</v>
      </c>
      <c r="AT401" s="205" t="s">
        <v>147</v>
      </c>
      <c r="AU401" s="205" t="s">
        <v>81</v>
      </c>
      <c r="AY401" s="14" t="s">
        <v>145</v>
      </c>
      <c r="BE401" s="206">
        <f t="shared" si="159"/>
        <v>0</v>
      </c>
      <c r="BF401" s="206">
        <f t="shared" si="160"/>
        <v>0</v>
      </c>
      <c r="BG401" s="206">
        <f t="shared" si="161"/>
        <v>0</v>
      </c>
      <c r="BH401" s="206">
        <f t="shared" si="162"/>
        <v>0</v>
      </c>
      <c r="BI401" s="206">
        <f t="shared" si="163"/>
        <v>0</v>
      </c>
      <c r="BJ401" s="14" t="s">
        <v>79</v>
      </c>
      <c r="BK401" s="206">
        <f t="shared" si="164"/>
        <v>0</v>
      </c>
      <c r="BL401" s="14" t="s">
        <v>214</v>
      </c>
      <c r="BM401" s="205" t="s">
        <v>1055</v>
      </c>
    </row>
    <row r="402" spans="1:65" s="2" customFormat="1" ht="21.75" customHeight="1">
      <c r="A402" s="31"/>
      <c r="B402" s="32"/>
      <c r="C402" s="211" t="s">
        <v>1056</v>
      </c>
      <c r="D402" s="211" t="s">
        <v>297</v>
      </c>
      <c r="E402" s="212" t="s">
        <v>1057</v>
      </c>
      <c r="F402" s="213" t="s">
        <v>1058</v>
      </c>
      <c r="G402" s="214" t="s">
        <v>208</v>
      </c>
      <c r="H402" s="215">
        <v>8</v>
      </c>
      <c r="I402" s="216"/>
      <c r="J402" s="217">
        <f t="shared" si="155"/>
        <v>0</v>
      </c>
      <c r="K402" s="218"/>
      <c r="L402" s="219"/>
      <c r="M402" s="220" t="s">
        <v>1</v>
      </c>
      <c r="N402" s="221" t="s">
        <v>39</v>
      </c>
      <c r="O402" s="68"/>
      <c r="P402" s="203">
        <f t="shared" si="156"/>
        <v>0</v>
      </c>
      <c r="Q402" s="203">
        <v>1.1999999999999999E-3</v>
      </c>
      <c r="R402" s="203">
        <f t="shared" si="157"/>
        <v>9.5999999999999992E-3</v>
      </c>
      <c r="S402" s="203">
        <v>0</v>
      </c>
      <c r="T402" s="204">
        <f t="shared" si="158"/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205" t="s">
        <v>280</v>
      </c>
      <c r="AT402" s="205" t="s">
        <v>297</v>
      </c>
      <c r="AU402" s="205" t="s">
        <v>81</v>
      </c>
      <c r="AY402" s="14" t="s">
        <v>145</v>
      </c>
      <c r="BE402" s="206">
        <f t="shared" si="159"/>
        <v>0</v>
      </c>
      <c r="BF402" s="206">
        <f t="shared" si="160"/>
        <v>0</v>
      </c>
      <c r="BG402" s="206">
        <f t="shared" si="161"/>
        <v>0</v>
      </c>
      <c r="BH402" s="206">
        <f t="shared" si="162"/>
        <v>0</v>
      </c>
      <c r="BI402" s="206">
        <f t="shared" si="163"/>
        <v>0</v>
      </c>
      <c r="BJ402" s="14" t="s">
        <v>79</v>
      </c>
      <c r="BK402" s="206">
        <f t="shared" si="164"/>
        <v>0</v>
      </c>
      <c r="BL402" s="14" t="s">
        <v>214</v>
      </c>
      <c r="BM402" s="205" t="s">
        <v>1059</v>
      </c>
    </row>
    <row r="403" spans="1:65" s="2" customFormat="1" ht="21.75" customHeight="1">
      <c r="A403" s="31"/>
      <c r="B403" s="32"/>
      <c r="C403" s="193" t="s">
        <v>1060</v>
      </c>
      <c r="D403" s="193" t="s">
        <v>147</v>
      </c>
      <c r="E403" s="194" t="s">
        <v>1061</v>
      </c>
      <c r="F403" s="195" t="s">
        <v>1062</v>
      </c>
      <c r="G403" s="196" t="s">
        <v>208</v>
      </c>
      <c r="H403" s="197">
        <v>12</v>
      </c>
      <c r="I403" s="198"/>
      <c r="J403" s="199">
        <f t="shared" si="155"/>
        <v>0</v>
      </c>
      <c r="K403" s="200"/>
      <c r="L403" s="36"/>
      <c r="M403" s="201" t="s">
        <v>1</v>
      </c>
      <c r="N403" s="202" t="s">
        <v>39</v>
      </c>
      <c r="O403" s="68"/>
      <c r="P403" s="203">
        <f t="shared" si="156"/>
        <v>0</v>
      </c>
      <c r="Q403" s="203">
        <v>0</v>
      </c>
      <c r="R403" s="203">
        <f t="shared" si="157"/>
        <v>0</v>
      </c>
      <c r="S403" s="203">
        <v>0</v>
      </c>
      <c r="T403" s="204">
        <f t="shared" si="158"/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205" t="s">
        <v>214</v>
      </c>
      <c r="AT403" s="205" t="s">
        <v>147</v>
      </c>
      <c r="AU403" s="205" t="s">
        <v>81</v>
      </c>
      <c r="AY403" s="14" t="s">
        <v>145</v>
      </c>
      <c r="BE403" s="206">
        <f t="shared" si="159"/>
        <v>0</v>
      </c>
      <c r="BF403" s="206">
        <f t="shared" si="160"/>
        <v>0</v>
      </c>
      <c r="BG403" s="206">
        <f t="shared" si="161"/>
        <v>0</v>
      </c>
      <c r="BH403" s="206">
        <f t="shared" si="162"/>
        <v>0</v>
      </c>
      <c r="BI403" s="206">
        <f t="shared" si="163"/>
        <v>0</v>
      </c>
      <c r="BJ403" s="14" t="s">
        <v>79</v>
      </c>
      <c r="BK403" s="206">
        <f t="shared" si="164"/>
        <v>0</v>
      </c>
      <c r="BL403" s="14" t="s">
        <v>214</v>
      </c>
      <c r="BM403" s="205" t="s">
        <v>1063</v>
      </c>
    </row>
    <row r="404" spans="1:65" s="2" customFormat="1" ht="21.75" customHeight="1">
      <c r="A404" s="31"/>
      <c r="B404" s="32"/>
      <c r="C404" s="211" t="s">
        <v>1064</v>
      </c>
      <c r="D404" s="211" t="s">
        <v>297</v>
      </c>
      <c r="E404" s="212" t="s">
        <v>1065</v>
      </c>
      <c r="F404" s="213" t="s">
        <v>1066</v>
      </c>
      <c r="G404" s="214" t="s">
        <v>212</v>
      </c>
      <c r="H404" s="215">
        <v>12.98</v>
      </c>
      <c r="I404" s="216"/>
      <c r="J404" s="217">
        <f t="shared" si="155"/>
        <v>0</v>
      </c>
      <c r="K404" s="218"/>
      <c r="L404" s="219"/>
      <c r="M404" s="220" t="s">
        <v>1</v>
      </c>
      <c r="N404" s="221" t="s">
        <v>39</v>
      </c>
      <c r="O404" s="68"/>
      <c r="P404" s="203">
        <f t="shared" si="156"/>
        <v>0</v>
      </c>
      <c r="Q404" s="203">
        <v>3.0000000000000001E-3</v>
      </c>
      <c r="R404" s="203">
        <f t="shared" si="157"/>
        <v>3.8940000000000002E-2</v>
      </c>
      <c r="S404" s="203">
        <v>0</v>
      </c>
      <c r="T404" s="204">
        <f t="shared" si="158"/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205" t="s">
        <v>280</v>
      </c>
      <c r="AT404" s="205" t="s">
        <v>297</v>
      </c>
      <c r="AU404" s="205" t="s">
        <v>81</v>
      </c>
      <c r="AY404" s="14" t="s">
        <v>145</v>
      </c>
      <c r="BE404" s="206">
        <f t="shared" si="159"/>
        <v>0</v>
      </c>
      <c r="BF404" s="206">
        <f t="shared" si="160"/>
        <v>0</v>
      </c>
      <c r="BG404" s="206">
        <f t="shared" si="161"/>
        <v>0</v>
      </c>
      <c r="BH404" s="206">
        <f t="shared" si="162"/>
        <v>0</v>
      </c>
      <c r="BI404" s="206">
        <f t="shared" si="163"/>
        <v>0</v>
      </c>
      <c r="BJ404" s="14" t="s">
        <v>79</v>
      </c>
      <c r="BK404" s="206">
        <f t="shared" si="164"/>
        <v>0</v>
      </c>
      <c r="BL404" s="14" t="s">
        <v>214</v>
      </c>
      <c r="BM404" s="205" t="s">
        <v>1067</v>
      </c>
    </row>
    <row r="405" spans="1:65" s="2" customFormat="1" ht="21.75" customHeight="1">
      <c r="A405" s="31"/>
      <c r="B405" s="32"/>
      <c r="C405" s="211" t="s">
        <v>1068</v>
      </c>
      <c r="D405" s="211" t="s">
        <v>297</v>
      </c>
      <c r="E405" s="212" t="s">
        <v>1069</v>
      </c>
      <c r="F405" s="213" t="s">
        <v>1070</v>
      </c>
      <c r="G405" s="214" t="s">
        <v>208</v>
      </c>
      <c r="H405" s="215">
        <v>24</v>
      </c>
      <c r="I405" s="216"/>
      <c r="J405" s="217">
        <f t="shared" si="155"/>
        <v>0</v>
      </c>
      <c r="K405" s="218"/>
      <c r="L405" s="219"/>
      <c r="M405" s="220" t="s">
        <v>1</v>
      </c>
      <c r="N405" s="221" t="s">
        <v>39</v>
      </c>
      <c r="O405" s="68"/>
      <c r="P405" s="203">
        <f t="shared" si="156"/>
        <v>0</v>
      </c>
      <c r="Q405" s="203">
        <v>6.0000000000000002E-5</v>
      </c>
      <c r="R405" s="203">
        <f t="shared" si="157"/>
        <v>1.4400000000000001E-3</v>
      </c>
      <c r="S405" s="203">
        <v>0</v>
      </c>
      <c r="T405" s="204">
        <f t="shared" si="158"/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205" t="s">
        <v>280</v>
      </c>
      <c r="AT405" s="205" t="s">
        <v>297</v>
      </c>
      <c r="AU405" s="205" t="s">
        <v>81</v>
      </c>
      <c r="AY405" s="14" t="s">
        <v>145</v>
      </c>
      <c r="BE405" s="206">
        <f t="shared" si="159"/>
        <v>0</v>
      </c>
      <c r="BF405" s="206">
        <f t="shared" si="160"/>
        <v>0</v>
      </c>
      <c r="BG405" s="206">
        <f t="shared" si="161"/>
        <v>0</v>
      </c>
      <c r="BH405" s="206">
        <f t="shared" si="162"/>
        <v>0</v>
      </c>
      <c r="BI405" s="206">
        <f t="shared" si="163"/>
        <v>0</v>
      </c>
      <c r="BJ405" s="14" t="s">
        <v>79</v>
      </c>
      <c r="BK405" s="206">
        <f t="shared" si="164"/>
        <v>0</v>
      </c>
      <c r="BL405" s="14" t="s">
        <v>214</v>
      </c>
      <c r="BM405" s="205" t="s">
        <v>1071</v>
      </c>
    </row>
    <row r="406" spans="1:65" s="2" customFormat="1" ht="21.75" customHeight="1">
      <c r="A406" s="31"/>
      <c r="B406" s="32"/>
      <c r="C406" s="193" t="s">
        <v>1072</v>
      </c>
      <c r="D406" s="193" t="s">
        <v>147</v>
      </c>
      <c r="E406" s="194" t="s">
        <v>1073</v>
      </c>
      <c r="F406" s="195" t="s">
        <v>1074</v>
      </c>
      <c r="G406" s="196" t="s">
        <v>208</v>
      </c>
      <c r="H406" s="197">
        <v>1</v>
      </c>
      <c r="I406" s="198"/>
      <c r="J406" s="199">
        <f t="shared" si="155"/>
        <v>0</v>
      </c>
      <c r="K406" s="200"/>
      <c r="L406" s="36"/>
      <c r="M406" s="201" t="s">
        <v>1</v>
      </c>
      <c r="N406" s="202" t="s">
        <v>39</v>
      </c>
      <c r="O406" s="68"/>
      <c r="P406" s="203">
        <f t="shared" si="156"/>
        <v>0</v>
      </c>
      <c r="Q406" s="203">
        <v>0</v>
      </c>
      <c r="R406" s="203">
        <f t="shared" si="157"/>
        <v>0</v>
      </c>
      <c r="S406" s="203">
        <v>0</v>
      </c>
      <c r="T406" s="204">
        <f t="shared" si="158"/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205" t="s">
        <v>214</v>
      </c>
      <c r="AT406" s="205" t="s">
        <v>147</v>
      </c>
      <c r="AU406" s="205" t="s">
        <v>81</v>
      </c>
      <c r="AY406" s="14" t="s">
        <v>145</v>
      </c>
      <c r="BE406" s="206">
        <f t="shared" si="159"/>
        <v>0</v>
      </c>
      <c r="BF406" s="206">
        <f t="shared" si="160"/>
        <v>0</v>
      </c>
      <c r="BG406" s="206">
        <f t="shared" si="161"/>
        <v>0</v>
      </c>
      <c r="BH406" s="206">
        <f t="shared" si="162"/>
        <v>0</v>
      </c>
      <c r="BI406" s="206">
        <f t="shared" si="163"/>
        <v>0</v>
      </c>
      <c r="BJ406" s="14" t="s">
        <v>79</v>
      </c>
      <c r="BK406" s="206">
        <f t="shared" si="164"/>
        <v>0</v>
      </c>
      <c r="BL406" s="14" t="s">
        <v>214</v>
      </c>
      <c r="BM406" s="205" t="s">
        <v>1075</v>
      </c>
    </row>
    <row r="407" spans="1:65" s="2" customFormat="1" ht="21.75" customHeight="1">
      <c r="A407" s="31"/>
      <c r="B407" s="32"/>
      <c r="C407" s="193" t="s">
        <v>1076</v>
      </c>
      <c r="D407" s="193" t="s">
        <v>147</v>
      </c>
      <c r="E407" s="194" t="s">
        <v>1077</v>
      </c>
      <c r="F407" s="195" t="s">
        <v>1078</v>
      </c>
      <c r="G407" s="196" t="s">
        <v>181</v>
      </c>
      <c r="H407" s="197">
        <v>0.20799999999999999</v>
      </c>
      <c r="I407" s="198"/>
      <c r="J407" s="199">
        <f t="shared" si="155"/>
        <v>0</v>
      </c>
      <c r="K407" s="200"/>
      <c r="L407" s="36"/>
      <c r="M407" s="201" t="s">
        <v>1</v>
      </c>
      <c r="N407" s="202" t="s">
        <v>39</v>
      </c>
      <c r="O407" s="68"/>
      <c r="P407" s="203">
        <f t="shared" si="156"/>
        <v>0</v>
      </c>
      <c r="Q407" s="203">
        <v>0</v>
      </c>
      <c r="R407" s="203">
        <f t="shared" si="157"/>
        <v>0</v>
      </c>
      <c r="S407" s="203">
        <v>0</v>
      </c>
      <c r="T407" s="204">
        <f t="shared" si="158"/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205" t="s">
        <v>214</v>
      </c>
      <c r="AT407" s="205" t="s">
        <v>147</v>
      </c>
      <c r="AU407" s="205" t="s">
        <v>81</v>
      </c>
      <c r="AY407" s="14" t="s">
        <v>145</v>
      </c>
      <c r="BE407" s="206">
        <f t="shared" si="159"/>
        <v>0</v>
      </c>
      <c r="BF407" s="206">
        <f t="shared" si="160"/>
        <v>0</v>
      </c>
      <c r="BG407" s="206">
        <f t="shared" si="161"/>
        <v>0</v>
      </c>
      <c r="BH407" s="206">
        <f t="shared" si="162"/>
        <v>0</v>
      </c>
      <c r="BI407" s="206">
        <f t="shared" si="163"/>
        <v>0</v>
      </c>
      <c r="BJ407" s="14" t="s">
        <v>79</v>
      </c>
      <c r="BK407" s="206">
        <f t="shared" si="164"/>
        <v>0</v>
      </c>
      <c r="BL407" s="14" t="s">
        <v>214</v>
      </c>
      <c r="BM407" s="205" t="s">
        <v>1079</v>
      </c>
    </row>
    <row r="408" spans="1:65" s="12" customFormat="1" ht="22.9" customHeight="1">
      <c r="B408" s="177"/>
      <c r="C408" s="178"/>
      <c r="D408" s="179" t="s">
        <v>73</v>
      </c>
      <c r="E408" s="191" t="s">
        <v>1080</v>
      </c>
      <c r="F408" s="191" t="s">
        <v>1081</v>
      </c>
      <c r="G408" s="178"/>
      <c r="H408" s="178"/>
      <c r="I408" s="181"/>
      <c r="J408" s="192">
        <f>BK408</f>
        <v>0</v>
      </c>
      <c r="K408" s="178"/>
      <c r="L408" s="183"/>
      <c r="M408" s="184"/>
      <c r="N408" s="185"/>
      <c r="O408" s="185"/>
      <c r="P408" s="186">
        <f>SUM(P409:P415)</f>
        <v>0</v>
      </c>
      <c r="Q408" s="185"/>
      <c r="R408" s="186">
        <f>SUM(R409:R415)</f>
        <v>0.29620000000000002</v>
      </c>
      <c r="S408" s="185"/>
      <c r="T408" s="187">
        <f>SUM(T409:T415)</f>
        <v>0</v>
      </c>
      <c r="AR408" s="188" t="s">
        <v>81</v>
      </c>
      <c r="AT408" s="189" t="s">
        <v>73</v>
      </c>
      <c r="AU408" s="189" t="s">
        <v>79</v>
      </c>
      <c r="AY408" s="188" t="s">
        <v>145</v>
      </c>
      <c r="BK408" s="190">
        <f>SUM(BK409:BK415)</f>
        <v>0</v>
      </c>
    </row>
    <row r="409" spans="1:65" s="2" customFormat="1" ht="21.75" customHeight="1">
      <c r="A409" s="31"/>
      <c r="B409" s="32"/>
      <c r="C409" s="193" t="s">
        <v>1082</v>
      </c>
      <c r="D409" s="193" t="s">
        <v>147</v>
      </c>
      <c r="E409" s="194" t="s">
        <v>1083</v>
      </c>
      <c r="F409" s="195" t="s">
        <v>1084</v>
      </c>
      <c r="G409" s="196" t="s">
        <v>208</v>
      </c>
      <c r="H409" s="197">
        <v>1</v>
      </c>
      <c r="I409" s="198"/>
      <c r="J409" s="199">
        <f t="shared" ref="J409:J415" si="165">ROUND(I409*H409,2)</f>
        <v>0</v>
      </c>
      <c r="K409" s="200"/>
      <c r="L409" s="36"/>
      <c r="M409" s="201" t="s">
        <v>1</v>
      </c>
      <c r="N409" s="202" t="s">
        <v>39</v>
      </c>
      <c r="O409" s="68"/>
      <c r="P409" s="203">
        <f t="shared" ref="P409:P415" si="166">O409*H409</f>
        <v>0</v>
      </c>
      <c r="Q409" s="203">
        <v>0</v>
      </c>
      <c r="R409" s="203">
        <f t="shared" ref="R409:R415" si="167">Q409*H409</f>
        <v>0</v>
      </c>
      <c r="S409" s="203">
        <v>0</v>
      </c>
      <c r="T409" s="204">
        <f t="shared" ref="T409:T415" si="168"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205" t="s">
        <v>214</v>
      </c>
      <c r="AT409" s="205" t="s">
        <v>147</v>
      </c>
      <c r="AU409" s="205" t="s">
        <v>81</v>
      </c>
      <c r="AY409" s="14" t="s">
        <v>145</v>
      </c>
      <c r="BE409" s="206">
        <f t="shared" ref="BE409:BE415" si="169">IF(N409="základní",J409,0)</f>
        <v>0</v>
      </c>
      <c r="BF409" s="206">
        <f t="shared" ref="BF409:BF415" si="170">IF(N409="snížená",J409,0)</f>
        <v>0</v>
      </c>
      <c r="BG409" s="206">
        <f t="shared" ref="BG409:BG415" si="171">IF(N409="zákl. přenesená",J409,0)</f>
        <v>0</v>
      </c>
      <c r="BH409" s="206">
        <f t="shared" ref="BH409:BH415" si="172">IF(N409="sníž. přenesená",J409,0)</f>
        <v>0</v>
      </c>
      <c r="BI409" s="206">
        <f t="shared" ref="BI409:BI415" si="173">IF(N409="nulová",J409,0)</f>
        <v>0</v>
      </c>
      <c r="BJ409" s="14" t="s">
        <v>79</v>
      </c>
      <c r="BK409" s="206">
        <f t="shared" ref="BK409:BK415" si="174">ROUND(I409*H409,2)</f>
        <v>0</v>
      </c>
      <c r="BL409" s="14" t="s">
        <v>214</v>
      </c>
      <c r="BM409" s="205" t="s">
        <v>1085</v>
      </c>
    </row>
    <row r="410" spans="1:65" s="2" customFormat="1" ht="21.75" customHeight="1">
      <c r="A410" s="31"/>
      <c r="B410" s="32"/>
      <c r="C410" s="211" t="s">
        <v>1086</v>
      </c>
      <c r="D410" s="211" t="s">
        <v>297</v>
      </c>
      <c r="E410" s="212" t="s">
        <v>1087</v>
      </c>
      <c r="F410" s="213" t="s">
        <v>1088</v>
      </c>
      <c r="G410" s="214" t="s">
        <v>208</v>
      </c>
      <c r="H410" s="215">
        <v>1</v>
      </c>
      <c r="I410" s="216"/>
      <c r="J410" s="217">
        <f t="shared" si="165"/>
        <v>0</v>
      </c>
      <c r="K410" s="218"/>
      <c r="L410" s="219"/>
      <c r="M410" s="220" t="s">
        <v>1</v>
      </c>
      <c r="N410" s="221" t="s">
        <v>39</v>
      </c>
      <c r="O410" s="68"/>
      <c r="P410" s="203">
        <f t="shared" si="166"/>
        <v>0</v>
      </c>
      <c r="Q410" s="203">
        <v>9.1200000000000003E-2</v>
      </c>
      <c r="R410" s="203">
        <f t="shared" si="167"/>
        <v>9.1200000000000003E-2</v>
      </c>
      <c r="S410" s="203">
        <v>0</v>
      </c>
      <c r="T410" s="204">
        <f t="shared" si="168"/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205" t="s">
        <v>280</v>
      </c>
      <c r="AT410" s="205" t="s">
        <v>297</v>
      </c>
      <c r="AU410" s="205" t="s">
        <v>81</v>
      </c>
      <c r="AY410" s="14" t="s">
        <v>145</v>
      </c>
      <c r="BE410" s="206">
        <f t="shared" si="169"/>
        <v>0</v>
      </c>
      <c r="BF410" s="206">
        <f t="shared" si="170"/>
        <v>0</v>
      </c>
      <c r="BG410" s="206">
        <f t="shared" si="171"/>
        <v>0</v>
      </c>
      <c r="BH410" s="206">
        <f t="shared" si="172"/>
        <v>0</v>
      </c>
      <c r="BI410" s="206">
        <f t="shared" si="173"/>
        <v>0</v>
      </c>
      <c r="BJ410" s="14" t="s">
        <v>79</v>
      </c>
      <c r="BK410" s="206">
        <f t="shared" si="174"/>
        <v>0</v>
      </c>
      <c r="BL410" s="14" t="s">
        <v>214</v>
      </c>
      <c r="BM410" s="205" t="s">
        <v>1089</v>
      </c>
    </row>
    <row r="411" spans="1:65" s="2" customFormat="1" ht="21.75" customHeight="1">
      <c r="A411" s="31"/>
      <c r="B411" s="32"/>
      <c r="C411" s="193" t="s">
        <v>1090</v>
      </c>
      <c r="D411" s="193" t="s">
        <v>147</v>
      </c>
      <c r="E411" s="194" t="s">
        <v>1091</v>
      </c>
      <c r="F411" s="195" t="s">
        <v>1092</v>
      </c>
      <c r="G411" s="196" t="s">
        <v>208</v>
      </c>
      <c r="H411" s="197">
        <v>1</v>
      </c>
      <c r="I411" s="198"/>
      <c r="J411" s="199">
        <f t="shared" si="165"/>
        <v>0</v>
      </c>
      <c r="K411" s="200"/>
      <c r="L411" s="36"/>
      <c r="M411" s="201" t="s">
        <v>1</v>
      </c>
      <c r="N411" s="202" t="s">
        <v>39</v>
      </c>
      <c r="O411" s="68"/>
      <c r="P411" s="203">
        <f t="shared" si="166"/>
        <v>0</v>
      </c>
      <c r="Q411" s="203">
        <v>0</v>
      </c>
      <c r="R411" s="203">
        <f t="shared" si="167"/>
        <v>0</v>
      </c>
      <c r="S411" s="203">
        <v>0</v>
      </c>
      <c r="T411" s="204">
        <f t="shared" si="168"/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205" t="s">
        <v>214</v>
      </c>
      <c r="AT411" s="205" t="s">
        <v>147</v>
      </c>
      <c r="AU411" s="205" t="s">
        <v>81</v>
      </c>
      <c r="AY411" s="14" t="s">
        <v>145</v>
      </c>
      <c r="BE411" s="206">
        <f t="shared" si="169"/>
        <v>0</v>
      </c>
      <c r="BF411" s="206">
        <f t="shared" si="170"/>
        <v>0</v>
      </c>
      <c r="BG411" s="206">
        <f t="shared" si="171"/>
        <v>0</v>
      </c>
      <c r="BH411" s="206">
        <f t="shared" si="172"/>
        <v>0</v>
      </c>
      <c r="BI411" s="206">
        <f t="shared" si="173"/>
        <v>0</v>
      </c>
      <c r="BJ411" s="14" t="s">
        <v>79</v>
      </c>
      <c r="BK411" s="206">
        <f t="shared" si="174"/>
        <v>0</v>
      </c>
      <c r="BL411" s="14" t="s">
        <v>214</v>
      </c>
      <c r="BM411" s="205" t="s">
        <v>1093</v>
      </c>
    </row>
    <row r="412" spans="1:65" s="2" customFormat="1" ht="21.75" customHeight="1">
      <c r="A412" s="31"/>
      <c r="B412" s="32"/>
      <c r="C412" s="211" t="s">
        <v>1094</v>
      </c>
      <c r="D412" s="211" t="s">
        <v>297</v>
      </c>
      <c r="E412" s="212" t="s">
        <v>1095</v>
      </c>
      <c r="F412" s="213" t="s">
        <v>1096</v>
      </c>
      <c r="G412" s="214" t="s">
        <v>208</v>
      </c>
      <c r="H412" s="215">
        <v>1</v>
      </c>
      <c r="I412" s="216"/>
      <c r="J412" s="217">
        <f t="shared" si="165"/>
        <v>0</v>
      </c>
      <c r="K412" s="218"/>
      <c r="L412" s="219"/>
      <c r="M412" s="220" t="s">
        <v>1</v>
      </c>
      <c r="N412" s="221" t="s">
        <v>39</v>
      </c>
      <c r="O412" s="68"/>
      <c r="P412" s="203">
        <f t="shared" si="166"/>
        <v>0</v>
      </c>
      <c r="Q412" s="203">
        <v>0.18099999999999999</v>
      </c>
      <c r="R412" s="203">
        <f t="shared" si="167"/>
        <v>0.18099999999999999</v>
      </c>
      <c r="S412" s="203">
        <v>0</v>
      </c>
      <c r="T412" s="204">
        <f t="shared" si="168"/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205" t="s">
        <v>280</v>
      </c>
      <c r="AT412" s="205" t="s">
        <v>297</v>
      </c>
      <c r="AU412" s="205" t="s">
        <v>81</v>
      </c>
      <c r="AY412" s="14" t="s">
        <v>145</v>
      </c>
      <c r="BE412" s="206">
        <f t="shared" si="169"/>
        <v>0</v>
      </c>
      <c r="BF412" s="206">
        <f t="shared" si="170"/>
        <v>0</v>
      </c>
      <c r="BG412" s="206">
        <f t="shared" si="171"/>
        <v>0</v>
      </c>
      <c r="BH412" s="206">
        <f t="shared" si="172"/>
        <v>0</v>
      </c>
      <c r="BI412" s="206">
        <f t="shared" si="173"/>
        <v>0</v>
      </c>
      <c r="BJ412" s="14" t="s">
        <v>79</v>
      </c>
      <c r="BK412" s="206">
        <f t="shared" si="174"/>
        <v>0</v>
      </c>
      <c r="BL412" s="14" t="s">
        <v>214</v>
      </c>
      <c r="BM412" s="205" t="s">
        <v>1097</v>
      </c>
    </row>
    <row r="413" spans="1:65" s="2" customFormat="1" ht="21.75" customHeight="1">
      <c r="A413" s="31"/>
      <c r="B413" s="32"/>
      <c r="C413" s="193" t="s">
        <v>1098</v>
      </c>
      <c r="D413" s="193" t="s">
        <v>147</v>
      </c>
      <c r="E413" s="194" t="s">
        <v>1099</v>
      </c>
      <c r="F413" s="195" t="s">
        <v>1100</v>
      </c>
      <c r="G413" s="196" t="s">
        <v>208</v>
      </c>
      <c r="H413" s="197">
        <v>2</v>
      </c>
      <c r="I413" s="198"/>
      <c r="J413" s="199">
        <f t="shared" si="165"/>
        <v>0</v>
      </c>
      <c r="K413" s="200"/>
      <c r="L413" s="36"/>
      <c r="M413" s="201" t="s">
        <v>1</v>
      </c>
      <c r="N413" s="202" t="s">
        <v>39</v>
      </c>
      <c r="O413" s="68"/>
      <c r="P413" s="203">
        <f t="shared" si="166"/>
        <v>0</v>
      </c>
      <c r="Q413" s="203">
        <v>0</v>
      </c>
      <c r="R413" s="203">
        <f t="shared" si="167"/>
        <v>0</v>
      </c>
      <c r="S413" s="203">
        <v>0</v>
      </c>
      <c r="T413" s="204">
        <f t="shared" si="168"/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205" t="s">
        <v>214</v>
      </c>
      <c r="AT413" s="205" t="s">
        <v>147</v>
      </c>
      <c r="AU413" s="205" t="s">
        <v>81</v>
      </c>
      <c r="AY413" s="14" t="s">
        <v>145</v>
      </c>
      <c r="BE413" s="206">
        <f t="shared" si="169"/>
        <v>0</v>
      </c>
      <c r="BF413" s="206">
        <f t="shared" si="170"/>
        <v>0</v>
      </c>
      <c r="BG413" s="206">
        <f t="shared" si="171"/>
        <v>0</v>
      </c>
      <c r="BH413" s="206">
        <f t="shared" si="172"/>
        <v>0</v>
      </c>
      <c r="BI413" s="206">
        <f t="shared" si="173"/>
        <v>0</v>
      </c>
      <c r="BJ413" s="14" t="s">
        <v>79</v>
      </c>
      <c r="BK413" s="206">
        <f t="shared" si="174"/>
        <v>0</v>
      </c>
      <c r="BL413" s="14" t="s">
        <v>214</v>
      </c>
      <c r="BM413" s="205" t="s">
        <v>1101</v>
      </c>
    </row>
    <row r="414" spans="1:65" s="2" customFormat="1" ht="21.75" customHeight="1">
      <c r="A414" s="31"/>
      <c r="B414" s="32"/>
      <c r="C414" s="211" t="s">
        <v>1102</v>
      </c>
      <c r="D414" s="211" t="s">
        <v>297</v>
      </c>
      <c r="E414" s="212" t="s">
        <v>1103</v>
      </c>
      <c r="F414" s="213" t="s">
        <v>1104</v>
      </c>
      <c r="G414" s="214" t="s">
        <v>208</v>
      </c>
      <c r="H414" s="215">
        <v>2</v>
      </c>
      <c r="I414" s="216"/>
      <c r="J414" s="217">
        <f t="shared" si="165"/>
        <v>0</v>
      </c>
      <c r="K414" s="218"/>
      <c r="L414" s="219"/>
      <c r="M414" s="220" t="s">
        <v>1</v>
      </c>
      <c r="N414" s="221" t="s">
        <v>39</v>
      </c>
      <c r="O414" s="68"/>
      <c r="P414" s="203">
        <f t="shared" si="166"/>
        <v>0</v>
      </c>
      <c r="Q414" s="203">
        <v>1.2E-2</v>
      </c>
      <c r="R414" s="203">
        <f t="shared" si="167"/>
        <v>2.4E-2</v>
      </c>
      <c r="S414" s="203">
        <v>0</v>
      </c>
      <c r="T414" s="204">
        <f t="shared" si="168"/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205" t="s">
        <v>280</v>
      </c>
      <c r="AT414" s="205" t="s">
        <v>297</v>
      </c>
      <c r="AU414" s="205" t="s">
        <v>81</v>
      </c>
      <c r="AY414" s="14" t="s">
        <v>145</v>
      </c>
      <c r="BE414" s="206">
        <f t="shared" si="169"/>
        <v>0</v>
      </c>
      <c r="BF414" s="206">
        <f t="shared" si="170"/>
        <v>0</v>
      </c>
      <c r="BG414" s="206">
        <f t="shared" si="171"/>
        <v>0</v>
      </c>
      <c r="BH414" s="206">
        <f t="shared" si="172"/>
        <v>0</v>
      </c>
      <c r="BI414" s="206">
        <f t="shared" si="173"/>
        <v>0</v>
      </c>
      <c r="BJ414" s="14" t="s">
        <v>79</v>
      </c>
      <c r="BK414" s="206">
        <f t="shared" si="174"/>
        <v>0</v>
      </c>
      <c r="BL414" s="14" t="s">
        <v>214</v>
      </c>
      <c r="BM414" s="205" t="s">
        <v>1105</v>
      </c>
    </row>
    <row r="415" spans="1:65" s="2" customFormat="1" ht="21.75" customHeight="1">
      <c r="A415" s="31"/>
      <c r="B415" s="32"/>
      <c r="C415" s="193" t="s">
        <v>1106</v>
      </c>
      <c r="D415" s="193" t="s">
        <v>147</v>
      </c>
      <c r="E415" s="194" t="s">
        <v>1107</v>
      </c>
      <c r="F415" s="195" t="s">
        <v>1108</v>
      </c>
      <c r="G415" s="196" t="s">
        <v>181</v>
      </c>
      <c r="H415" s="197">
        <v>0.29599999999999999</v>
      </c>
      <c r="I415" s="198"/>
      <c r="J415" s="199">
        <f t="shared" si="165"/>
        <v>0</v>
      </c>
      <c r="K415" s="200"/>
      <c r="L415" s="36"/>
      <c r="M415" s="201" t="s">
        <v>1</v>
      </c>
      <c r="N415" s="202" t="s">
        <v>39</v>
      </c>
      <c r="O415" s="68"/>
      <c r="P415" s="203">
        <f t="shared" si="166"/>
        <v>0</v>
      </c>
      <c r="Q415" s="203">
        <v>0</v>
      </c>
      <c r="R415" s="203">
        <f t="shared" si="167"/>
        <v>0</v>
      </c>
      <c r="S415" s="203">
        <v>0</v>
      </c>
      <c r="T415" s="204">
        <f t="shared" si="168"/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205" t="s">
        <v>214</v>
      </c>
      <c r="AT415" s="205" t="s">
        <v>147</v>
      </c>
      <c r="AU415" s="205" t="s">
        <v>81</v>
      </c>
      <c r="AY415" s="14" t="s">
        <v>145</v>
      </c>
      <c r="BE415" s="206">
        <f t="shared" si="169"/>
        <v>0</v>
      </c>
      <c r="BF415" s="206">
        <f t="shared" si="170"/>
        <v>0</v>
      </c>
      <c r="BG415" s="206">
        <f t="shared" si="171"/>
        <v>0</v>
      </c>
      <c r="BH415" s="206">
        <f t="shared" si="172"/>
        <v>0</v>
      </c>
      <c r="BI415" s="206">
        <f t="shared" si="173"/>
        <v>0</v>
      </c>
      <c r="BJ415" s="14" t="s">
        <v>79</v>
      </c>
      <c r="BK415" s="206">
        <f t="shared" si="174"/>
        <v>0</v>
      </c>
      <c r="BL415" s="14" t="s">
        <v>214</v>
      </c>
      <c r="BM415" s="205" t="s">
        <v>1109</v>
      </c>
    </row>
    <row r="416" spans="1:65" s="12" customFormat="1" ht="22.9" customHeight="1">
      <c r="B416" s="177"/>
      <c r="C416" s="178"/>
      <c r="D416" s="179" t="s">
        <v>73</v>
      </c>
      <c r="E416" s="191" t="s">
        <v>1110</v>
      </c>
      <c r="F416" s="191" t="s">
        <v>1111</v>
      </c>
      <c r="G416" s="178"/>
      <c r="H416" s="178"/>
      <c r="I416" s="181"/>
      <c r="J416" s="192">
        <f>BK416</f>
        <v>0</v>
      </c>
      <c r="K416" s="178"/>
      <c r="L416" s="183"/>
      <c r="M416" s="184"/>
      <c r="N416" s="185"/>
      <c r="O416" s="185"/>
      <c r="P416" s="186">
        <f>SUM(P417:P428)</f>
        <v>0</v>
      </c>
      <c r="Q416" s="185"/>
      <c r="R416" s="186">
        <f>SUM(R417:R428)</f>
        <v>1.1405877</v>
      </c>
      <c r="S416" s="185"/>
      <c r="T416" s="187">
        <f>SUM(T417:T428)</f>
        <v>0</v>
      </c>
      <c r="AR416" s="188" t="s">
        <v>81</v>
      </c>
      <c r="AT416" s="189" t="s">
        <v>73</v>
      </c>
      <c r="AU416" s="189" t="s">
        <v>79</v>
      </c>
      <c r="AY416" s="188" t="s">
        <v>145</v>
      </c>
      <c r="BK416" s="190">
        <f>SUM(BK417:BK428)</f>
        <v>0</v>
      </c>
    </row>
    <row r="417" spans="1:65" s="2" customFormat="1" ht="16.5" customHeight="1">
      <c r="A417" s="31"/>
      <c r="B417" s="32"/>
      <c r="C417" s="193" t="s">
        <v>1112</v>
      </c>
      <c r="D417" s="193" t="s">
        <v>147</v>
      </c>
      <c r="E417" s="194" t="s">
        <v>1113</v>
      </c>
      <c r="F417" s="195" t="s">
        <v>1114</v>
      </c>
      <c r="G417" s="196" t="s">
        <v>150</v>
      </c>
      <c r="H417" s="197">
        <v>39.11</v>
      </c>
      <c r="I417" s="198"/>
      <c r="J417" s="199">
        <f t="shared" ref="J417:J428" si="175">ROUND(I417*H417,2)</f>
        <v>0</v>
      </c>
      <c r="K417" s="200"/>
      <c r="L417" s="36"/>
      <c r="M417" s="201" t="s">
        <v>1</v>
      </c>
      <c r="N417" s="202" t="s">
        <v>39</v>
      </c>
      <c r="O417" s="68"/>
      <c r="P417" s="203">
        <f t="shared" ref="P417:P428" si="176">O417*H417</f>
        <v>0</v>
      </c>
      <c r="Q417" s="203">
        <v>0</v>
      </c>
      <c r="R417" s="203">
        <f t="shared" ref="R417:R428" si="177">Q417*H417</f>
        <v>0</v>
      </c>
      <c r="S417" s="203">
        <v>0</v>
      </c>
      <c r="T417" s="204">
        <f t="shared" ref="T417:T428" si="178"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205" t="s">
        <v>214</v>
      </c>
      <c r="AT417" s="205" t="s">
        <v>147</v>
      </c>
      <c r="AU417" s="205" t="s">
        <v>81</v>
      </c>
      <c r="AY417" s="14" t="s">
        <v>145</v>
      </c>
      <c r="BE417" s="206">
        <f t="shared" ref="BE417:BE428" si="179">IF(N417="základní",J417,0)</f>
        <v>0</v>
      </c>
      <c r="BF417" s="206">
        <f t="shared" ref="BF417:BF428" si="180">IF(N417="snížená",J417,0)</f>
        <v>0</v>
      </c>
      <c r="BG417" s="206">
        <f t="shared" ref="BG417:BG428" si="181">IF(N417="zákl. přenesená",J417,0)</f>
        <v>0</v>
      </c>
      <c r="BH417" s="206">
        <f t="shared" ref="BH417:BH428" si="182">IF(N417="sníž. přenesená",J417,0)</f>
        <v>0</v>
      </c>
      <c r="BI417" s="206">
        <f t="shared" ref="BI417:BI428" si="183">IF(N417="nulová",J417,0)</f>
        <v>0</v>
      </c>
      <c r="BJ417" s="14" t="s">
        <v>79</v>
      </c>
      <c r="BK417" s="206">
        <f t="shared" ref="BK417:BK428" si="184">ROUND(I417*H417,2)</f>
        <v>0</v>
      </c>
      <c r="BL417" s="14" t="s">
        <v>214</v>
      </c>
      <c r="BM417" s="205" t="s">
        <v>1115</v>
      </c>
    </row>
    <row r="418" spans="1:65" s="2" customFormat="1" ht="16.5" customHeight="1">
      <c r="A418" s="31"/>
      <c r="B418" s="32"/>
      <c r="C418" s="193" t="s">
        <v>1116</v>
      </c>
      <c r="D418" s="193" t="s">
        <v>147</v>
      </c>
      <c r="E418" s="194" t="s">
        <v>1117</v>
      </c>
      <c r="F418" s="195" t="s">
        <v>1118</v>
      </c>
      <c r="G418" s="196" t="s">
        <v>150</v>
      </c>
      <c r="H418" s="197">
        <v>39.11</v>
      </c>
      <c r="I418" s="198"/>
      <c r="J418" s="199">
        <f t="shared" si="175"/>
        <v>0</v>
      </c>
      <c r="K418" s="200"/>
      <c r="L418" s="36"/>
      <c r="M418" s="201" t="s">
        <v>1</v>
      </c>
      <c r="N418" s="202" t="s">
        <v>39</v>
      </c>
      <c r="O418" s="68"/>
      <c r="P418" s="203">
        <f t="shared" si="176"/>
        <v>0</v>
      </c>
      <c r="Q418" s="203">
        <v>2.9999999999999997E-4</v>
      </c>
      <c r="R418" s="203">
        <f t="shared" si="177"/>
        <v>1.1732999999999999E-2</v>
      </c>
      <c r="S418" s="203">
        <v>0</v>
      </c>
      <c r="T418" s="204">
        <f t="shared" si="178"/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205" t="s">
        <v>214</v>
      </c>
      <c r="AT418" s="205" t="s">
        <v>147</v>
      </c>
      <c r="AU418" s="205" t="s">
        <v>81</v>
      </c>
      <c r="AY418" s="14" t="s">
        <v>145</v>
      </c>
      <c r="BE418" s="206">
        <f t="shared" si="179"/>
        <v>0</v>
      </c>
      <c r="BF418" s="206">
        <f t="shared" si="180"/>
        <v>0</v>
      </c>
      <c r="BG418" s="206">
        <f t="shared" si="181"/>
        <v>0</v>
      </c>
      <c r="BH418" s="206">
        <f t="shared" si="182"/>
        <v>0</v>
      </c>
      <c r="BI418" s="206">
        <f t="shared" si="183"/>
        <v>0</v>
      </c>
      <c r="BJ418" s="14" t="s">
        <v>79</v>
      </c>
      <c r="BK418" s="206">
        <f t="shared" si="184"/>
        <v>0</v>
      </c>
      <c r="BL418" s="14" t="s">
        <v>214</v>
      </c>
      <c r="BM418" s="205" t="s">
        <v>1119</v>
      </c>
    </row>
    <row r="419" spans="1:65" s="2" customFormat="1" ht="21.75" customHeight="1">
      <c r="A419" s="31"/>
      <c r="B419" s="32"/>
      <c r="C419" s="193" t="s">
        <v>1120</v>
      </c>
      <c r="D419" s="193" t="s">
        <v>147</v>
      </c>
      <c r="E419" s="194" t="s">
        <v>1121</v>
      </c>
      <c r="F419" s="195" t="s">
        <v>1122</v>
      </c>
      <c r="G419" s="196" t="s">
        <v>212</v>
      </c>
      <c r="H419" s="197">
        <v>47.22</v>
      </c>
      <c r="I419" s="198"/>
      <c r="J419" s="199">
        <f t="shared" si="175"/>
        <v>0</v>
      </c>
      <c r="K419" s="200"/>
      <c r="L419" s="36"/>
      <c r="M419" s="201" t="s">
        <v>1</v>
      </c>
      <c r="N419" s="202" t="s">
        <v>39</v>
      </c>
      <c r="O419" s="68"/>
      <c r="P419" s="203">
        <f t="shared" si="176"/>
        <v>0</v>
      </c>
      <c r="Q419" s="203">
        <v>4.2999999999999999E-4</v>
      </c>
      <c r="R419" s="203">
        <f t="shared" si="177"/>
        <v>2.0304599999999999E-2</v>
      </c>
      <c r="S419" s="203">
        <v>0</v>
      </c>
      <c r="T419" s="204">
        <f t="shared" si="178"/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205" t="s">
        <v>214</v>
      </c>
      <c r="AT419" s="205" t="s">
        <v>147</v>
      </c>
      <c r="AU419" s="205" t="s">
        <v>81</v>
      </c>
      <c r="AY419" s="14" t="s">
        <v>145</v>
      </c>
      <c r="BE419" s="206">
        <f t="shared" si="179"/>
        <v>0</v>
      </c>
      <c r="BF419" s="206">
        <f t="shared" si="180"/>
        <v>0</v>
      </c>
      <c r="BG419" s="206">
        <f t="shared" si="181"/>
        <v>0</v>
      </c>
      <c r="BH419" s="206">
        <f t="shared" si="182"/>
        <v>0</v>
      </c>
      <c r="BI419" s="206">
        <f t="shared" si="183"/>
        <v>0</v>
      </c>
      <c r="BJ419" s="14" t="s">
        <v>79</v>
      </c>
      <c r="BK419" s="206">
        <f t="shared" si="184"/>
        <v>0</v>
      </c>
      <c r="BL419" s="14" t="s">
        <v>214</v>
      </c>
      <c r="BM419" s="205" t="s">
        <v>1123</v>
      </c>
    </row>
    <row r="420" spans="1:65" s="2" customFormat="1" ht="21.75" customHeight="1">
      <c r="A420" s="31"/>
      <c r="B420" s="32"/>
      <c r="C420" s="211" t="s">
        <v>1124</v>
      </c>
      <c r="D420" s="211" t="s">
        <v>297</v>
      </c>
      <c r="E420" s="212" t="s">
        <v>1125</v>
      </c>
      <c r="F420" s="213" t="s">
        <v>1126</v>
      </c>
      <c r="G420" s="214" t="s">
        <v>150</v>
      </c>
      <c r="H420" s="215">
        <v>4.25</v>
      </c>
      <c r="I420" s="216"/>
      <c r="J420" s="217">
        <f t="shared" si="175"/>
        <v>0</v>
      </c>
      <c r="K420" s="218"/>
      <c r="L420" s="219"/>
      <c r="M420" s="220" t="s">
        <v>1</v>
      </c>
      <c r="N420" s="221" t="s">
        <v>39</v>
      </c>
      <c r="O420" s="68"/>
      <c r="P420" s="203">
        <f t="shared" si="176"/>
        <v>0</v>
      </c>
      <c r="Q420" s="203">
        <v>1.7999999999999999E-2</v>
      </c>
      <c r="R420" s="203">
        <f t="shared" si="177"/>
        <v>7.6499999999999999E-2</v>
      </c>
      <c r="S420" s="203">
        <v>0</v>
      </c>
      <c r="T420" s="204">
        <f t="shared" si="178"/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205" t="s">
        <v>280</v>
      </c>
      <c r="AT420" s="205" t="s">
        <v>297</v>
      </c>
      <c r="AU420" s="205" t="s">
        <v>81</v>
      </c>
      <c r="AY420" s="14" t="s">
        <v>145</v>
      </c>
      <c r="BE420" s="206">
        <f t="shared" si="179"/>
        <v>0</v>
      </c>
      <c r="BF420" s="206">
        <f t="shared" si="180"/>
        <v>0</v>
      </c>
      <c r="BG420" s="206">
        <f t="shared" si="181"/>
        <v>0</v>
      </c>
      <c r="BH420" s="206">
        <f t="shared" si="182"/>
        <v>0</v>
      </c>
      <c r="BI420" s="206">
        <f t="shared" si="183"/>
        <v>0</v>
      </c>
      <c r="BJ420" s="14" t="s">
        <v>79</v>
      </c>
      <c r="BK420" s="206">
        <f t="shared" si="184"/>
        <v>0</v>
      </c>
      <c r="BL420" s="14" t="s">
        <v>214</v>
      </c>
      <c r="BM420" s="205" t="s">
        <v>1127</v>
      </c>
    </row>
    <row r="421" spans="1:65" s="2" customFormat="1" ht="21.75" customHeight="1">
      <c r="A421" s="31"/>
      <c r="B421" s="32"/>
      <c r="C421" s="193" t="s">
        <v>1128</v>
      </c>
      <c r="D421" s="193" t="s">
        <v>147</v>
      </c>
      <c r="E421" s="194" t="s">
        <v>1129</v>
      </c>
      <c r="F421" s="195" t="s">
        <v>1130</v>
      </c>
      <c r="G421" s="196" t="s">
        <v>150</v>
      </c>
      <c r="H421" s="197">
        <v>39.11</v>
      </c>
      <c r="I421" s="198"/>
      <c r="J421" s="199">
        <f t="shared" si="175"/>
        <v>0</v>
      </c>
      <c r="K421" s="200"/>
      <c r="L421" s="36"/>
      <c r="M421" s="201" t="s">
        <v>1</v>
      </c>
      <c r="N421" s="202" t="s">
        <v>39</v>
      </c>
      <c r="O421" s="68"/>
      <c r="P421" s="203">
        <f t="shared" si="176"/>
        <v>0</v>
      </c>
      <c r="Q421" s="203">
        <v>6.3E-3</v>
      </c>
      <c r="R421" s="203">
        <f t="shared" si="177"/>
        <v>0.246393</v>
      </c>
      <c r="S421" s="203">
        <v>0</v>
      </c>
      <c r="T421" s="204">
        <f t="shared" si="178"/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205" t="s">
        <v>214</v>
      </c>
      <c r="AT421" s="205" t="s">
        <v>147</v>
      </c>
      <c r="AU421" s="205" t="s">
        <v>81</v>
      </c>
      <c r="AY421" s="14" t="s">
        <v>145</v>
      </c>
      <c r="BE421" s="206">
        <f t="shared" si="179"/>
        <v>0</v>
      </c>
      <c r="BF421" s="206">
        <f t="shared" si="180"/>
        <v>0</v>
      </c>
      <c r="BG421" s="206">
        <f t="shared" si="181"/>
        <v>0</v>
      </c>
      <c r="BH421" s="206">
        <f t="shared" si="182"/>
        <v>0</v>
      </c>
      <c r="BI421" s="206">
        <f t="shared" si="183"/>
        <v>0</v>
      </c>
      <c r="BJ421" s="14" t="s">
        <v>79</v>
      </c>
      <c r="BK421" s="206">
        <f t="shared" si="184"/>
        <v>0</v>
      </c>
      <c r="BL421" s="14" t="s">
        <v>214</v>
      </c>
      <c r="BM421" s="205" t="s">
        <v>1131</v>
      </c>
    </row>
    <row r="422" spans="1:65" s="2" customFormat="1" ht="21.75" customHeight="1">
      <c r="A422" s="31"/>
      <c r="B422" s="32"/>
      <c r="C422" s="211" t="s">
        <v>1132</v>
      </c>
      <c r="D422" s="211" t="s">
        <v>297</v>
      </c>
      <c r="E422" s="212" t="s">
        <v>1125</v>
      </c>
      <c r="F422" s="213" t="s">
        <v>1126</v>
      </c>
      <c r="G422" s="214" t="s">
        <v>150</v>
      </c>
      <c r="H422" s="215">
        <v>43.021000000000001</v>
      </c>
      <c r="I422" s="216"/>
      <c r="J422" s="217">
        <f t="shared" si="175"/>
        <v>0</v>
      </c>
      <c r="K422" s="218"/>
      <c r="L422" s="219"/>
      <c r="M422" s="220" t="s">
        <v>1</v>
      </c>
      <c r="N422" s="221" t="s">
        <v>39</v>
      </c>
      <c r="O422" s="68"/>
      <c r="P422" s="203">
        <f t="shared" si="176"/>
        <v>0</v>
      </c>
      <c r="Q422" s="203">
        <v>1.7999999999999999E-2</v>
      </c>
      <c r="R422" s="203">
        <f t="shared" si="177"/>
        <v>0.77437800000000001</v>
      </c>
      <c r="S422" s="203">
        <v>0</v>
      </c>
      <c r="T422" s="204">
        <f t="shared" si="178"/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205" t="s">
        <v>280</v>
      </c>
      <c r="AT422" s="205" t="s">
        <v>297</v>
      </c>
      <c r="AU422" s="205" t="s">
        <v>81</v>
      </c>
      <c r="AY422" s="14" t="s">
        <v>145</v>
      </c>
      <c r="BE422" s="206">
        <f t="shared" si="179"/>
        <v>0</v>
      </c>
      <c r="BF422" s="206">
        <f t="shared" si="180"/>
        <v>0</v>
      </c>
      <c r="BG422" s="206">
        <f t="shared" si="181"/>
        <v>0</v>
      </c>
      <c r="BH422" s="206">
        <f t="shared" si="182"/>
        <v>0</v>
      </c>
      <c r="BI422" s="206">
        <f t="shared" si="183"/>
        <v>0</v>
      </c>
      <c r="BJ422" s="14" t="s">
        <v>79</v>
      </c>
      <c r="BK422" s="206">
        <f t="shared" si="184"/>
        <v>0</v>
      </c>
      <c r="BL422" s="14" t="s">
        <v>214</v>
      </c>
      <c r="BM422" s="205" t="s">
        <v>1133</v>
      </c>
    </row>
    <row r="423" spans="1:65" s="2" customFormat="1" ht="21.75" customHeight="1">
      <c r="A423" s="31"/>
      <c r="B423" s="32"/>
      <c r="C423" s="193" t="s">
        <v>1134</v>
      </c>
      <c r="D423" s="193" t="s">
        <v>147</v>
      </c>
      <c r="E423" s="194" t="s">
        <v>1135</v>
      </c>
      <c r="F423" s="195" t="s">
        <v>1136</v>
      </c>
      <c r="G423" s="196" t="s">
        <v>150</v>
      </c>
      <c r="H423" s="197">
        <v>1.66</v>
      </c>
      <c r="I423" s="198"/>
      <c r="J423" s="199">
        <f t="shared" si="175"/>
        <v>0</v>
      </c>
      <c r="K423" s="200"/>
      <c r="L423" s="36"/>
      <c r="M423" s="201" t="s">
        <v>1</v>
      </c>
      <c r="N423" s="202" t="s">
        <v>39</v>
      </c>
      <c r="O423" s="68"/>
      <c r="P423" s="203">
        <f t="shared" si="176"/>
        <v>0</v>
      </c>
      <c r="Q423" s="203">
        <v>1.5E-3</v>
      </c>
      <c r="R423" s="203">
        <f t="shared" si="177"/>
        <v>2.49E-3</v>
      </c>
      <c r="S423" s="203">
        <v>0</v>
      </c>
      <c r="T423" s="204">
        <f t="shared" si="178"/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205" t="s">
        <v>214</v>
      </c>
      <c r="AT423" s="205" t="s">
        <v>147</v>
      </c>
      <c r="AU423" s="205" t="s">
        <v>81</v>
      </c>
      <c r="AY423" s="14" t="s">
        <v>145</v>
      </c>
      <c r="BE423" s="206">
        <f t="shared" si="179"/>
        <v>0</v>
      </c>
      <c r="BF423" s="206">
        <f t="shared" si="180"/>
        <v>0</v>
      </c>
      <c r="BG423" s="206">
        <f t="shared" si="181"/>
        <v>0</v>
      </c>
      <c r="BH423" s="206">
        <f t="shared" si="182"/>
        <v>0</v>
      </c>
      <c r="BI423" s="206">
        <f t="shared" si="183"/>
        <v>0</v>
      </c>
      <c r="BJ423" s="14" t="s">
        <v>79</v>
      </c>
      <c r="BK423" s="206">
        <f t="shared" si="184"/>
        <v>0</v>
      </c>
      <c r="BL423" s="14" t="s">
        <v>214</v>
      </c>
      <c r="BM423" s="205" t="s">
        <v>1137</v>
      </c>
    </row>
    <row r="424" spans="1:65" s="2" customFormat="1" ht="16.5" customHeight="1">
      <c r="A424" s="31"/>
      <c r="B424" s="32"/>
      <c r="C424" s="193" t="s">
        <v>1138</v>
      </c>
      <c r="D424" s="193" t="s">
        <v>147</v>
      </c>
      <c r="E424" s="194" t="s">
        <v>1139</v>
      </c>
      <c r="F424" s="195" t="s">
        <v>1140</v>
      </c>
      <c r="G424" s="196" t="s">
        <v>208</v>
      </c>
      <c r="H424" s="197">
        <v>4</v>
      </c>
      <c r="I424" s="198"/>
      <c r="J424" s="199">
        <f t="shared" si="175"/>
        <v>0</v>
      </c>
      <c r="K424" s="200"/>
      <c r="L424" s="36"/>
      <c r="M424" s="201" t="s">
        <v>1</v>
      </c>
      <c r="N424" s="202" t="s">
        <v>39</v>
      </c>
      <c r="O424" s="68"/>
      <c r="P424" s="203">
        <f t="shared" si="176"/>
        <v>0</v>
      </c>
      <c r="Q424" s="203">
        <v>2.1000000000000001E-4</v>
      </c>
      <c r="R424" s="203">
        <f t="shared" si="177"/>
        <v>8.4000000000000003E-4</v>
      </c>
      <c r="S424" s="203">
        <v>0</v>
      </c>
      <c r="T424" s="204">
        <f t="shared" si="178"/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205" t="s">
        <v>214</v>
      </c>
      <c r="AT424" s="205" t="s">
        <v>147</v>
      </c>
      <c r="AU424" s="205" t="s">
        <v>81</v>
      </c>
      <c r="AY424" s="14" t="s">
        <v>145</v>
      </c>
      <c r="BE424" s="206">
        <f t="shared" si="179"/>
        <v>0</v>
      </c>
      <c r="BF424" s="206">
        <f t="shared" si="180"/>
        <v>0</v>
      </c>
      <c r="BG424" s="206">
        <f t="shared" si="181"/>
        <v>0</v>
      </c>
      <c r="BH424" s="206">
        <f t="shared" si="182"/>
        <v>0</v>
      </c>
      <c r="BI424" s="206">
        <f t="shared" si="183"/>
        <v>0</v>
      </c>
      <c r="BJ424" s="14" t="s">
        <v>79</v>
      </c>
      <c r="BK424" s="206">
        <f t="shared" si="184"/>
        <v>0</v>
      </c>
      <c r="BL424" s="14" t="s">
        <v>214</v>
      </c>
      <c r="BM424" s="205" t="s">
        <v>1141</v>
      </c>
    </row>
    <row r="425" spans="1:65" s="2" customFormat="1" ht="16.5" customHeight="1">
      <c r="A425" s="31"/>
      <c r="B425" s="32"/>
      <c r="C425" s="193" t="s">
        <v>1142</v>
      </c>
      <c r="D425" s="193" t="s">
        <v>147</v>
      </c>
      <c r="E425" s="194" t="s">
        <v>1143</v>
      </c>
      <c r="F425" s="195" t="s">
        <v>1144</v>
      </c>
      <c r="G425" s="196" t="s">
        <v>212</v>
      </c>
      <c r="H425" s="197">
        <v>5.48</v>
      </c>
      <c r="I425" s="198"/>
      <c r="J425" s="199">
        <f t="shared" si="175"/>
        <v>0</v>
      </c>
      <c r="K425" s="200"/>
      <c r="L425" s="36"/>
      <c r="M425" s="201" t="s">
        <v>1</v>
      </c>
      <c r="N425" s="202" t="s">
        <v>39</v>
      </c>
      <c r="O425" s="68"/>
      <c r="P425" s="203">
        <f t="shared" si="176"/>
        <v>0</v>
      </c>
      <c r="Q425" s="203">
        <v>3.2000000000000003E-4</v>
      </c>
      <c r="R425" s="203">
        <f t="shared" si="177"/>
        <v>1.7536000000000003E-3</v>
      </c>
      <c r="S425" s="203">
        <v>0</v>
      </c>
      <c r="T425" s="204">
        <f t="shared" si="178"/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205" t="s">
        <v>214</v>
      </c>
      <c r="AT425" s="205" t="s">
        <v>147</v>
      </c>
      <c r="AU425" s="205" t="s">
        <v>81</v>
      </c>
      <c r="AY425" s="14" t="s">
        <v>145</v>
      </c>
      <c r="BE425" s="206">
        <f t="shared" si="179"/>
        <v>0</v>
      </c>
      <c r="BF425" s="206">
        <f t="shared" si="180"/>
        <v>0</v>
      </c>
      <c r="BG425" s="206">
        <f t="shared" si="181"/>
        <v>0</v>
      </c>
      <c r="BH425" s="206">
        <f t="shared" si="182"/>
        <v>0</v>
      </c>
      <c r="BI425" s="206">
        <f t="shared" si="183"/>
        <v>0</v>
      </c>
      <c r="BJ425" s="14" t="s">
        <v>79</v>
      </c>
      <c r="BK425" s="206">
        <f t="shared" si="184"/>
        <v>0</v>
      </c>
      <c r="BL425" s="14" t="s">
        <v>214</v>
      </c>
      <c r="BM425" s="205" t="s">
        <v>1145</v>
      </c>
    </row>
    <row r="426" spans="1:65" s="2" customFormat="1" ht="21.75" customHeight="1">
      <c r="A426" s="31"/>
      <c r="B426" s="32"/>
      <c r="C426" s="193" t="s">
        <v>1146</v>
      </c>
      <c r="D426" s="193" t="s">
        <v>147</v>
      </c>
      <c r="E426" s="194" t="s">
        <v>1147</v>
      </c>
      <c r="F426" s="195" t="s">
        <v>1148</v>
      </c>
      <c r="G426" s="196" t="s">
        <v>208</v>
      </c>
      <c r="H426" s="197">
        <v>1</v>
      </c>
      <c r="I426" s="198"/>
      <c r="J426" s="199">
        <f t="shared" si="175"/>
        <v>0</v>
      </c>
      <c r="K426" s="200"/>
      <c r="L426" s="36"/>
      <c r="M426" s="201" t="s">
        <v>1</v>
      </c>
      <c r="N426" s="202" t="s">
        <v>39</v>
      </c>
      <c r="O426" s="68"/>
      <c r="P426" s="203">
        <f t="shared" si="176"/>
        <v>0</v>
      </c>
      <c r="Q426" s="203">
        <v>4.2399999999999998E-3</v>
      </c>
      <c r="R426" s="203">
        <f t="shared" si="177"/>
        <v>4.2399999999999998E-3</v>
      </c>
      <c r="S426" s="203">
        <v>0</v>
      </c>
      <c r="T426" s="204">
        <f t="shared" si="178"/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205" t="s">
        <v>214</v>
      </c>
      <c r="AT426" s="205" t="s">
        <v>147</v>
      </c>
      <c r="AU426" s="205" t="s">
        <v>81</v>
      </c>
      <c r="AY426" s="14" t="s">
        <v>145</v>
      </c>
      <c r="BE426" s="206">
        <f t="shared" si="179"/>
        <v>0</v>
      </c>
      <c r="BF426" s="206">
        <f t="shared" si="180"/>
        <v>0</v>
      </c>
      <c r="BG426" s="206">
        <f t="shared" si="181"/>
        <v>0</v>
      </c>
      <c r="BH426" s="206">
        <f t="shared" si="182"/>
        <v>0</v>
      </c>
      <c r="BI426" s="206">
        <f t="shared" si="183"/>
        <v>0</v>
      </c>
      <c r="BJ426" s="14" t="s">
        <v>79</v>
      </c>
      <c r="BK426" s="206">
        <f t="shared" si="184"/>
        <v>0</v>
      </c>
      <c r="BL426" s="14" t="s">
        <v>214</v>
      </c>
      <c r="BM426" s="205" t="s">
        <v>1149</v>
      </c>
    </row>
    <row r="427" spans="1:65" s="2" customFormat="1" ht="21.75" customHeight="1">
      <c r="A427" s="31"/>
      <c r="B427" s="32"/>
      <c r="C427" s="193" t="s">
        <v>1150</v>
      </c>
      <c r="D427" s="193" t="s">
        <v>147</v>
      </c>
      <c r="E427" s="194" t="s">
        <v>1151</v>
      </c>
      <c r="F427" s="195" t="s">
        <v>1152</v>
      </c>
      <c r="G427" s="196" t="s">
        <v>150</v>
      </c>
      <c r="H427" s="197">
        <v>39.11</v>
      </c>
      <c r="I427" s="198"/>
      <c r="J427" s="199">
        <f t="shared" si="175"/>
        <v>0</v>
      </c>
      <c r="K427" s="200"/>
      <c r="L427" s="36"/>
      <c r="M427" s="201" t="s">
        <v>1</v>
      </c>
      <c r="N427" s="202" t="s">
        <v>39</v>
      </c>
      <c r="O427" s="68"/>
      <c r="P427" s="203">
        <f t="shared" si="176"/>
        <v>0</v>
      </c>
      <c r="Q427" s="203">
        <v>5.0000000000000002E-5</v>
      </c>
      <c r="R427" s="203">
        <f t="shared" si="177"/>
        <v>1.9555000000000002E-3</v>
      </c>
      <c r="S427" s="203">
        <v>0</v>
      </c>
      <c r="T427" s="204">
        <f t="shared" si="178"/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205" t="s">
        <v>214</v>
      </c>
      <c r="AT427" s="205" t="s">
        <v>147</v>
      </c>
      <c r="AU427" s="205" t="s">
        <v>81</v>
      </c>
      <c r="AY427" s="14" t="s">
        <v>145</v>
      </c>
      <c r="BE427" s="206">
        <f t="shared" si="179"/>
        <v>0</v>
      </c>
      <c r="BF427" s="206">
        <f t="shared" si="180"/>
        <v>0</v>
      </c>
      <c r="BG427" s="206">
        <f t="shared" si="181"/>
        <v>0</v>
      </c>
      <c r="BH427" s="206">
        <f t="shared" si="182"/>
        <v>0</v>
      </c>
      <c r="BI427" s="206">
        <f t="shared" si="183"/>
        <v>0</v>
      </c>
      <c r="BJ427" s="14" t="s">
        <v>79</v>
      </c>
      <c r="BK427" s="206">
        <f t="shared" si="184"/>
        <v>0</v>
      </c>
      <c r="BL427" s="14" t="s">
        <v>214</v>
      </c>
      <c r="BM427" s="205" t="s">
        <v>1153</v>
      </c>
    </row>
    <row r="428" spans="1:65" s="2" customFormat="1" ht="21.75" customHeight="1">
      <c r="A428" s="31"/>
      <c r="B428" s="32"/>
      <c r="C428" s="193" t="s">
        <v>1154</v>
      </c>
      <c r="D428" s="193" t="s">
        <v>147</v>
      </c>
      <c r="E428" s="194" t="s">
        <v>1155</v>
      </c>
      <c r="F428" s="195" t="s">
        <v>1156</v>
      </c>
      <c r="G428" s="196" t="s">
        <v>181</v>
      </c>
      <c r="H428" s="197">
        <v>1.141</v>
      </c>
      <c r="I428" s="198"/>
      <c r="J428" s="199">
        <f t="shared" si="175"/>
        <v>0</v>
      </c>
      <c r="K428" s="200"/>
      <c r="L428" s="36"/>
      <c r="M428" s="201" t="s">
        <v>1</v>
      </c>
      <c r="N428" s="202" t="s">
        <v>39</v>
      </c>
      <c r="O428" s="68"/>
      <c r="P428" s="203">
        <f t="shared" si="176"/>
        <v>0</v>
      </c>
      <c r="Q428" s="203">
        <v>0</v>
      </c>
      <c r="R428" s="203">
        <f t="shared" si="177"/>
        <v>0</v>
      </c>
      <c r="S428" s="203">
        <v>0</v>
      </c>
      <c r="T428" s="204">
        <f t="shared" si="178"/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205" t="s">
        <v>214</v>
      </c>
      <c r="AT428" s="205" t="s">
        <v>147</v>
      </c>
      <c r="AU428" s="205" t="s">
        <v>81</v>
      </c>
      <c r="AY428" s="14" t="s">
        <v>145</v>
      </c>
      <c r="BE428" s="206">
        <f t="shared" si="179"/>
        <v>0</v>
      </c>
      <c r="BF428" s="206">
        <f t="shared" si="180"/>
        <v>0</v>
      </c>
      <c r="BG428" s="206">
        <f t="shared" si="181"/>
        <v>0</v>
      </c>
      <c r="BH428" s="206">
        <f t="shared" si="182"/>
        <v>0</v>
      </c>
      <c r="BI428" s="206">
        <f t="shared" si="183"/>
        <v>0</v>
      </c>
      <c r="BJ428" s="14" t="s">
        <v>79</v>
      </c>
      <c r="BK428" s="206">
        <f t="shared" si="184"/>
        <v>0</v>
      </c>
      <c r="BL428" s="14" t="s">
        <v>214</v>
      </c>
      <c r="BM428" s="205" t="s">
        <v>1157</v>
      </c>
    </row>
    <row r="429" spans="1:65" s="12" customFormat="1" ht="22.9" customHeight="1">
      <c r="B429" s="177"/>
      <c r="C429" s="178"/>
      <c r="D429" s="179" t="s">
        <v>73</v>
      </c>
      <c r="E429" s="191" t="s">
        <v>1158</v>
      </c>
      <c r="F429" s="191" t="s">
        <v>1159</v>
      </c>
      <c r="G429" s="178"/>
      <c r="H429" s="178"/>
      <c r="I429" s="181"/>
      <c r="J429" s="192">
        <f>BK429</f>
        <v>0</v>
      </c>
      <c r="K429" s="178"/>
      <c r="L429" s="183"/>
      <c r="M429" s="184"/>
      <c r="N429" s="185"/>
      <c r="O429" s="185"/>
      <c r="P429" s="186">
        <f>SUM(P430:P437)</f>
        <v>0</v>
      </c>
      <c r="Q429" s="185"/>
      <c r="R429" s="186">
        <f>SUM(R430:R437)</f>
        <v>0.68937909999999991</v>
      </c>
      <c r="S429" s="185"/>
      <c r="T429" s="187">
        <f>SUM(T430:T437)</f>
        <v>0</v>
      </c>
      <c r="AR429" s="188" t="s">
        <v>81</v>
      </c>
      <c r="AT429" s="189" t="s">
        <v>73</v>
      </c>
      <c r="AU429" s="189" t="s">
        <v>79</v>
      </c>
      <c r="AY429" s="188" t="s">
        <v>145</v>
      </c>
      <c r="BK429" s="190">
        <f>SUM(BK430:BK437)</f>
        <v>0</v>
      </c>
    </row>
    <row r="430" spans="1:65" s="2" customFormat="1" ht="16.5" customHeight="1">
      <c r="A430" s="31"/>
      <c r="B430" s="32"/>
      <c r="C430" s="193" t="s">
        <v>1160</v>
      </c>
      <c r="D430" s="193" t="s">
        <v>147</v>
      </c>
      <c r="E430" s="194" t="s">
        <v>1161</v>
      </c>
      <c r="F430" s="195" t="s">
        <v>1162</v>
      </c>
      <c r="G430" s="196" t="s">
        <v>150</v>
      </c>
      <c r="H430" s="197">
        <v>34.409999999999997</v>
      </c>
      <c r="I430" s="198"/>
      <c r="J430" s="199">
        <f t="shared" ref="J430:J437" si="185">ROUND(I430*H430,2)</f>
        <v>0</v>
      </c>
      <c r="K430" s="200"/>
      <c r="L430" s="36"/>
      <c r="M430" s="201" t="s">
        <v>1</v>
      </c>
      <c r="N430" s="202" t="s">
        <v>39</v>
      </c>
      <c r="O430" s="68"/>
      <c r="P430" s="203">
        <f t="shared" ref="P430:P437" si="186">O430*H430</f>
        <v>0</v>
      </c>
      <c r="Q430" s="203">
        <v>0</v>
      </c>
      <c r="R430" s="203">
        <f t="shared" ref="R430:R437" si="187">Q430*H430</f>
        <v>0</v>
      </c>
      <c r="S430" s="203">
        <v>0</v>
      </c>
      <c r="T430" s="204">
        <f t="shared" ref="T430:T437" si="188"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205" t="s">
        <v>214</v>
      </c>
      <c r="AT430" s="205" t="s">
        <v>147</v>
      </c>
      <c r="AU430" s="205" t="s">
        <v>81</v>
      </c>
      <c r="AY430" s="14" t="s">
        <v>145</v>
      </c>
      <c r="BE430" s="206">
        <f t="shared" ref="BE430:BE437" si="189">IF(N430="základní",J430,0)</f>
        <v>0</v>
      </c>
      <c r="BF430" s="206">
        <f t="shared" ref="BF430:BF437" si="190">IF(N430="snížená",J430,0)</f>
        <v>0</v>
      </c>
      <c r="BG430" s="206">
        <f t="shared" ref="BG430:BG437" si="191">IF(N430="zákl. přenesená",J430,0)</f>
        <v>0</v>
      </c>
      <c r="BH430" s="206">
        <f t="shared" ref="BH430:BH437" si="192">IF(N430="sníž. přenesená",J430,0)</f>
        <v>0</v>
      </c>
      <c r="BI430" s="206">
        <f t="shared" ref="BI430:BI437" si="193">IF(N430="nulová",J430,0)</f>
        <v>0</v>
      </c>
      <c r="BJ430" s="14" t="s">
        <v>79</v>
      </c>
      <c r="BK430" s="206">
        <f t="shared" ref="BK430:BK437" si="194">ROUND(I430*H430,2)</f>
        <v>0</v>
      </c>
      <c r="BL430" s="14" t="s">
        <v>214</v>
      </c>
      <c r="BM430" s="205" t="s">
        <v>1163</v>
      </c>
    </row>
    <row r="431" spans="1:65" s="2" customFormat="1" ht="16.5" customHeight="1">
      <c r="A431" s="31"/>
      <c r="B431" s="32"/>
      <c r="C431" s="193" t="s">
        <v>1164</v>
      </c>
      <c r="D431" s="193" t="s">
        <v>147</v>
      </c>
      <c r="E431" s="194" t="s">
        <v>1165</v>
      </c>
      <c r="F431" s="195" t="s">
        <v>1166</v>
      </c>
      <c r="G431" s="196" t="s">
        <v>150</v>
      </c>
      <c r="H431" s="197">
        <v>34.409999999999997</v>
      </c>
      <c r="I431" s="198"/>
      <c r="J431" s="199">
        <f t="shared" si="185"/>
        <v>0</v>
      </c>
      <c r="K431" s="200"/>
      <c r="L431" s="36"/>
      <c r="M431" s="201" t="s">
        <v>1</v>
      </c>
      <c r="N431" s="202" t="s">
        <v>39</v>
      </c>
      <c r="O431" s="68"/>
      <c r="P431" s="203">
        <f t="shared" si="186"/>
        <v>0</v>
      </c>
      <c r="Q431" s="203">
        <v>2.9999999999999997E-4</v>
      </c>
      <c r="R431" s="203">
        <f t="shared" si="187"/>
        <v>1.0322999999999999E-2</v>
      </c>
      <c r="S431" s="203">
        <v>0</v>
      </c>
      <c r="T431" s="204">
        <f t="shared" si="188"/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205" t="s">
        <v>214</v>
      </c>
      <c r="AT431" s="205" t="s">
        <v>147</v>
      </c>
      <c r="AU431" s="205" t="s">
        <v>81</v>
      </c>
      <c r="AY431" s="14" t="s">
        <v>145</v>
      </c>
      <c r="BE431" s="206">
        <f t="shared" si="189"/>
        <v>0</v>
      </c>
      <c r="BF431" s="206">
        <f t="shared" si="190"/>
        <v>0</v>
      </c>
      <c r="BG431" s="206">
        <f t="shared" si="191"/>
        <v>0</v>
      </c>
      <c r="BH431" s="206">
        <f t="shared" si="192"/>
        <v>0</v>
      </c>
      <c r="BI431" s="206">
        <f t="shared" si="193"/>
        <v>0</v>
      </c>
      <c r="BJ431" s="14" t="s">
        <v>79</v>
      </c>
      <c r="BK431" s="206">
        <f t="shared" si="194"/>
        <v>0</v>
      </c>
      <c r="BL431" s="14" t="s">
        <v>214</v>
      </c>
      <c r="BM431" s="205" t="s">
        <v>1167</v>
      </c>
    </row>
    <row r="432" spans="1:65" s="2" customFormat="1" ht="21.75" customHeight="1">
      <c r="A432" s="31"/>
      <c r="B432" s="32"/>
      <c r="C432" s="193" t="s">
        <v>1168</v>
      </c>
      <c r="D432" s="193" t="s">
        <v>147</v>
      </c>
      <c r="E432" s="194" t="s">
        <v>1169</v>
      </c>
      <c r="F432" s="195" t="s">
        <v>1170</v>
      </c>
      <c r="G432" s="196" t="s">
        <v>150</v>
      </c>
      <c r="H432" s="197">
        <v>5.4</v>
      </c>
      <c r="I432" s="198"/>
      <c r="J432" s="199">
        <f t="shared" si="185"/>
        <v>0</v>
      </c>
      <c r="K432" s="200"/>
      <c r="L432" s="36"/>
      <c r="M432" s="201" t="s">
        <v>1</v>
      </c>
      <c r="N432" s="202" t="s">
        <v>39</v>
      </c>
      <c r="O432" s="68"/>
      <c r="P432" s="203">
        <f t="shared" si="186"/>
        <v>0</v>
      </c>
      <c r="Q432" s="203">
        <v>1.5E-3</v>
      </c>
      <c r="R432" s="203">
        <f t="shared" si="187"/>
        <v>8.1000000000000013E-3</v>
      </c>
      <c r="S432" s="203">
        <v>0</v>
      </c>
      <c r="T432" s="204">
        <f t="shared" si="188"/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205" t="s">
        <v>214</v>
      </c>
      <c r="AT432" s="205" t="s">
        <v>147</v>
      </c>
      <c r="AU432" s="205" t="s">
        <v>81</v>
      </c>
      <c r="AY432" s="14" t="s">
        <v>145</v>
      </c>
      <c r="BE432" s="206">
        <f t="shared" si="189"/>
        <v>0</v>
      </c>
      <c r="BF432" s="206">
        <f t="shared" si="190"/>
        <v>0</v>
      </c>
      <c r="BG432" s="206">
        <f t="shared" si="191"/>
        <v>0</v>
      </c>
      <c r="BH432" s="206">
        <f t="shared" si="192"/>
        <v>0</v>
      </c>
      <c r="BI432" s="206">
        <f t="shared" si="193"/>
        <v>0</v>
      </c>
      <c r="BJ432" s="14" t="s">
        <v>79</v>
      </c>
      <c r="BK432" s="206">
        <f t="shared" si="194"/>
        <v>0</v>
      </c>
      <c r="BL432" s="14" t="s">
        <v>214</v>
      </c>
      <c r="BM432" s="205" t="s">
        <v>1171</v>
      </c>
    </row>
    <row r="433" spans="1:65" s="2" customFormat="1" ht="21.75" customHeight="1">
      <c r="A433" s="31"/>
      <c r="B433" s="32"/>
      <c r="C433" s="193" t="s">
        <v>1172</v>
      </c>
      <c r="D433" s="193" t="s">
        <v>147</v>
      </c>
      <c r="E433" s="194" t="s">
        <v>1173</v>
      </c>
      <c r="F433" s="195" t="s">
        <v>1174</v>
      </c>
      <c r="G433" s="196" t="s">
        <v>150</v>
      </c>
      <c r="H433" s="197">
        <v>34.409999999999997</v>
      </c>
      <c r="I433" s="198"/>
      <c r="J433" s="199">
        <f t="shared" si="185"/>
        <v>0</v>
      </c>
      <c r="K433" s="200"/>
      <c r="L433" s="36"/>
      <c r="M433" s="201" t="s">
        <v>1</v>
      </c>
      <c r="N433" s="202" t="s">
        <v>39</v>
      </c>
      <c r="O433" s="68"/>
      <c r="P433" s="203">
        <f t="shared" si="186"/>
        <v>0</v>
      </c>
      <c r="Q433" s="203">
        <v>5.3E-3</v>
      </c>
      <c r="R433" s="203">
        <f t="shared" si="187"/>
        <v>0.18237299999999998</v>
      </c>
      <c r="S433" s="203">
        <v>0</v>
      </c>
      <c r="T433" s="204">
        <f t="shared" si="188"/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205" t="s">
        <v>214</v>
      </c>
      <c r="AT433" s="205" t="s">
        <v>147</v>
      </c>
      <c r="AU433" s="205" t="s">
        <v>81</v>
      </c>
      <c r="AY433" s="14" t="s">
        <v>145</v>
      </c>
      <c r="BE433" s="206">
        <f t="shared" si="189"/>
        <v>0</v>
      </c>
      <c r="BF433" s="206">
        <f t="shared" si="190"/>
        <v>0</v>
      </c>
      <c r="BG433" s="206">
        <f t="shared" si="191"/>
        <v>0</v>
      </c>
      <c r="BH433" s="206">
        <f t="shared" si="192"/>
        <v>0</v>
      </c>
      <c r="BI433" s="206">
        <f t="shared" si="193"/>
        <v>0</v>
      </c>
      <c r="BJ433" s="14" t="s">
        <v>79</v>
      </c>
      <c r="BK433" s="206">
        <f t="shared" si="194"/>
        <v>0</v>
      </c>
      <c r="BL433" s="14" t="s">
        <v>214</v>
      </c>
      <c r="BM433" s="205" t="s">
        <v>1175</v>
      </c>
    </row>
    <row r="434" spans="1:65" s="2" customFormat="1" ht="16.5" customHeight="1">
      <c r="A434" s="31"/>
      <c r="B434" s="32"/>
      <c r="C434" s="211" t="s">
        <v>1176</v>
      </c>
      <c r="D434" s="211" t="s">
        <v>297</v>
      </c>
      <c r="E434" s="212" t="s">
        <v>1177</v>
      </c>
      <c r="F434" s="213" t="s">
        <v>1178</v>
      </c>
      <c r="G434" s="214" t="s">
        <v>150</v>
      </c>
      <c r="H434" s="215">
        <v>37.850999999999999</v>
      </c>
      <c r="I434" s="216"/>
      <c r="J434" s="217">
        <f t="shared" si="185"/>
        <v>0</v>
      </c>
      <c r="K434" s="218"/>
      <c r="L434" s="219"/>
      <c r="M434" s="220" t="s">
        <v>1</v>
      </c>
      <c r="N434" s="221" t="s">
        <v>39</v>
      </c>
      <c r="O434" s="68"/>
      <c r="P434" s="203">
        <f t="shared" si="186"/>
        <v>0</v>
      </c>
      <c r="Q434" s="203">
        <v>1.26E-2</v>
      </c>
      <c r="R434" s="203">
        <f t="shared" si="187"/>
        <v>0.47692259999999997</v>
      </c>
      <c r="S434" s="203">
        <v>0</v>
      </c>
      <c r="T434" s="204">
        <f t="shared" si="188"/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205" t="s">
        <v>280</v>
      </c>
      <c r="AT434" s="205" t="s">
        <v>297</v>
      </c>
      <c r="AU434" s="205" t="s">
        <v>81</v>
      </c>
      <c r="AY434" s="14" t="s">
        <v>145</v>
      </c>
      <c r="BE434" s="206">
        <f t="shared" si="189"/>
        <v>0</v>
      </c>
      <c r="BF434" s="206">
        <f t="shared" si="190"/>
        <v>0</v>
      </c>
      <c r="BG434" s="206">
        <f t="shared" si="191"/>
        <v>0</v>
      </c>
      <c r="BH434" s="206">
        <f t="shared" si="192"/>
        <v>0</v>
      </c>
      <c r="BI434" s="206">
        <f t="shared" si="193"/>
        <v>0</v>
      </c>
      <c r="BJ434" s="14" t="s">
        <v>79</v>
      </c>
      <c r="BK434" s="206">
        <f t="shared" si="194"/>
        <v>0</v>
      </c>
      <c r="BL434" s="14" t="s">
        <v>214</v>
      </c>
      <c r="BM434" s="205" t="s">
        <v>1179</v>
      </c>
    </row>
    <row r="435" spans="1:65" s="2" customFormat="1" ht="21.75" customHeight="1">
      <c r="A435" s="31"/>
      <c r="B435" s="32"/>
      <c r="C435" s="193" t="s">
        <v>1180</v>
      </c>
      <c r="D435" s="193" t="s">
        <v>147</v>
      </c>
      <c r="E435" s="194" t="s">
        <v>1181</v>
      </c>
      <c r="F435" s="195" t="s">
        <v>1182</v>
      </c>
      <c r="G435" s="196" t="s">
        <v>212</v>
      </c>
      <c r="H435" s="197">
        <v>19.88</v>
      </c>
      <c r="I435" s="198"/>
      <c r="J435" s="199">
        <f t="shared" si="185"/>
        <v>0</v>
      </c>
      <c r="K435" s="200"/>
      <c r="L435" s="36"/>
      <c r="M435" s="201" t="s">
        <v>1</v>
      </c>
      <c r="N435" s="202" t="s">
        <v>39</v>
      </c>
      <c r="O435" s="68"/>
      <c r="P435" s="203">
        <f t="shared" si="186"/>
        <v>0</v>
      </c>
      <c r="Q435" s="203">
        <v>5.0000000000000001E-4</v>
      </c>
      <c r="R435" s="203">
        <f t="shared" si="187"/>
        <v>9.9399999999999992E-3</v>
      </c>
      <c r="S435" s="203">
        <v>0</v>
      </c>
      <c r="T435" s="204">
        <f t="shared" si="188"/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205" t="s">
        <v>214</v>
      </c>
      <c r="AT435" s="205" t="s">
        <v>147</v>
      </c>
      <c r="AU435" s="205" t="s">
        <v>81</v>
      </c>
      <c r="AY435" s="14" t="s">
        <v>145</v>
      </c>
      <c r="BE435" s="206">
        <f t="shared" si="189"/>
        <v>0</v>
      </c>
      <c r="BF435" s="206">
        <f t="shared" si="190"/>
        <v>0</v>
      </c>
      <c r="BG435" s="206">
        <f t="shared" si="191"/>
        <v>0</v>
      </c>
      <c r="BH435" s="206">
        <f t="shared" si="192"/>
        <v>0</v>
      </c>
      <c r="BI435" s="206">
        <f t="shared" si="193"/>
        <v>0</v>
      </c>
      <c r="BJ435" s="14" t="s">
        <v>79</v>
      </c>
      <c r="BK435" s="206">
        <f t="shared" si="194"/>
        <v>0</v>
      </c>
      <c r="BL435" s="14" t="s">
        <v>214</v>
      </c>
      <c r="BM435" s="205" t="s">
        <v>1183</v>
      </c>
    </row>
    <row r="436" spans="1:65" s="2" customFormat="1" ht="21.75" customHeight="1">
      <c r="A436" s="31"/>
      <c r="B436" s="32"/>
      <c r="C436" s="193" t="s">
        <v>1184</v>
      </c>
      <c r="D436" s="193" t="s">
        <v>147</v>
      </c>
      <c r="E436" s="194" t="s">
        <v>1185</v>
      </c>
      <c r="F436" s="195" t="s">
        <v>1186</v>
      </c>
      <c r="G436" s="196" t="s">
        <v>150</v>
      </c>
      <c r="H436" s="197">
        <v>34.409999999999997</v>
      </c>
      <c r="I436" s="198"/>
      <c r="J436" s="199">
        <f t="shared" si="185"/>
        <v>0</v>
      </c>
      <c r="K436" s="200"/>
      <c r="L436" s="36"/>
      <c r="M436" s="201" t="s">
        <v>1</v>
      </c>
      <c r="N436" s="202" t="s">
        <v>39</v>
      </c>
      <c r="O436" s="68"/>
      <c r="P436" s="203">
        <f t="shared" si="186"/>
        <v>0</v>
      </c>
      <c r="Q436" s="203">
        <v>5.0000000000000002E-5</v>
      </c>
      <c r="R436" s="203">
        <f t="shared" si="187"/>
        <v>1.7204999999999998E-3</v>
      </c>
      <c r="S436" s="203">
        <v>0</v>
      </c>
      <c r="T436" s="204">
        <f t="shared" si="188"/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205" t="s">
        <v>214</v>
      </c>
      <c r="AT436" s="205" t="s">
        <v>147</v>
      </c>
      <c r="AU436" s="205" t="s">
        <v>81</v>
      </c>
      <c r="AY436" s="14" t="s">
        <v>145</v>
      </c>
      <c r="BE436" s="206">
        <f t="shared" si="189"/>
        <v>0</v>
      </c>
      <c r="BF436" s="206">
        <f t="shared" si="190"/>
        <v>0</v>
      </c>
      <c r="BG436" s="206">
        <f t="shared" si="191"/>
        <v>0</v>
      </c>
      <c r="BH436" s="206">
        <f t="shared" si="192"/>
        <v>0</v>
      </c>
      <c r="BI436" s="206">
        <f t="shared" si="193"/>
        <v>0</v>
      </c>
      <c r="BJ436" s="14" t="s">
        <v>79</v>
      </c>
      <c r="BK436" s="206">
        <f t="shared" si="194"/>
        <v>0</v>
      </c>
      <c r="BL436" s="14" t="s">
        <v>214</v>
      </c>
      <c r="BM436" s="205" t="s">
        <v>1187</v>
      </c>
    </row>
    <row r="437" spans="1:65" s="2" customFormat="1" ht="21.75" customHeight="1">
      <c r="A437" s="31"/>
      <c r="B437" s="32"/>
      <c r="C437" s="193" t="s">
        <v>1188</v>
      </c>
      <c r="D437" s="193" t="s">
        <v>147</v>
      </c>
      <c r="E437" s="194" t="s">
        <v>1189</v>
      </c>
      <c r="F437" s="195" t="s">
        <v>1190</v>
      </c>
      <c r="G437" s="196" t="s">
        <v>181</v>
      </c>
      <c r="H437" s="197">
        <v>0.68899999999999995</v>
      </c>
      <c r="I437" s="198"/>
      <c r="J437" s="199">
        <f t="shared" si="185"/>
        <v>0</v>
      </c>
      <c r="K437" s="200"/>
      <c r="L437" s="36"/>
      <c r="M437" s="201" t="s">
        <v>1</v>
      </c>
      <c r="N437" s="202" t="s">
        <v>39</v>
      </c>
      <c r="O437" s="68"/>
      <c r="P437" s="203">
        <f t="shared" si="186"/>
        <v>0</v>
      </c>
      <c r="Q437" s="203">
        <v>0</v>
      </c>
      <c r="R437" s="203">
        <f t="shared" si="187"/>
        <v>0</v>
      </c>
      <c r="S437" s="203">
        <v>0</v>
      </c>
      <c r="T437" s="204">
        <f t="shared" si="188"/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205" t="s">
        <v>214</v>
      </c>
      <c r="AT437" s="205" t="s">
        <v>147</v>
      </c>
      <c r="AU437" s="205" t="s">
        <v>81</v>
      </c>
      <c r="AY437" s="14" t="s">
        <v>145</v>
      </c>
      <c r="BE437" s="206">
        <f t="shared" si="189"/>
        <v>0</v>
      </c>
      <c r="BF437" s="206">
        <f t="shared" si="190"/>
        <v>0</v>
      </c>
      <c r="BG437" s="206">
        <f t="shared" si="191"/>
        <v>0</v>
      </c>
      <c r="BH437" s="206">
        <f t="shared" si="192"/>
        <v>0</v>
      </c>
      <c r="BI437" s="206">
        <f t="shared" si="193"/>
        <v>0</v>
      </c>
      <c r="BJ437" s="14" t="s">
        <v>79</v>
      </c>
      <c r="BK437" s="206">
        <f t="shared" si="194"/>
        <v>0</v>
      </c>
      <c r="BL437" s="14" t="s">
        <v>214</v>
      </c>
      <c r="BM437" s="205" t="s">
        <v>1191</v>
      </c>
    </row>
    <row r="438" spans="1:65" s="12" customFormat="1" ht="22.9" customHeight="1">
      <c r="B438" s="177"/>
      <c r="C438" s="178"/>
      <c r="D438" s="179" t="s">
        <v>73</v>
      </c>
      <c r="E438" s="191" t="s">
        <v>1192</v>
      </c>
      <c r="F438" s="191" t="s">
        <v>1193</v>
      </c>
      <c r="G438" s="178"/>
      <c r="H438" s="178"/>
      <c r="I438" s="181"/>
      <c r="J438" s="192">
        <f>BK438</f>
        <v>0</v>
      </c>
      <c r="K438" s="178"/>
      <c r="L438" s="183"/>
      <c r="M438" s="184"/>
      <c r="N438" s="185"/>
      <c r="O438" s="185"/>
      <c r="P438" s="186">
        <f>SUM(P439:P450)</f>
        <v>0</v>
      </c>
      <c r="Q438" s="185"/>
      <c r="R438" s="186">
        <f>SUM(R439:R450)</f>
        <v>0.49462803999999999</v>
      </c>
      <c r="S438" s="185"/>
      <c r="T438" s="187">
        <f>SUM(T439:T450)</f>
        <v>0</v>
      </c>
      <c r="AR438" s="188" t="s">
        <v>81</v>
      </c>
      <c r="AT438" s="189" t="s">
        <v>73</v>
      </c>
      <c r="AU438" s="189" t="s">
        <v>79</v>
      </c>
      <c r="AY438" s="188" t="s">
        <v>145</v>
      </c>
      <c r="BK438" s="190">
        <f>SUM(BK439:BK450)</f>
        <v>0</v>
      </c>
    </row>
    <row r="439" spans="1:65" s="2" customFormat="1" ht="16.5" customHeight="1">
      <c r="A439" s="31"/>
      <c r="B439" s="32"/>
      <c r="C439" s="193" t="s">
        <v>1194</v>
      </c>
      <c r="D439" s="193" t="s">
        <v>147</v>
      </c>
      <c r="E439" s="194" t="s">
        <v>1195</v>
      </c>
      <c r="F439" s="195" t="s">
        <v>1196</v>
      </c>
      <c r="G439" s="196" t="s">
        <v>150</v>
      </c>
      <c r="H439" s="197">
        <v>8.1539999999999999</v>
      </c>
      <c r="I439" s="198"/>
      <c r="J439" s="199">
        <f t="shared" ref="J439:J450" si="195">ROUND(I439*H439,2)</f>
        <v>0</v>
      </c>
      <c r="K439" s="200"/>
      <c r="L439" s="36"/>
      <c r="M439" s="201" t="s">
        <v>1</v>
      </c>
      <c r="N439" s="202" t="s">
        <v>39</v>
      </c>
      <c r="O439" s="68"/>
      <c r="P439" s="203">
        <f t="shared" ref="P439:P450" si="196">O439*H439</f>
        <v>0</v>
      </c>
      <c r="Q439" s="203">
        <v>0</v>
      </c>
      <c r="R439" s="203">
        <f t="shared" ref="R439:R450" si="197">Q439*H439</f>
        <v>0</v>
      </c>
      <c r="S439" s="203">
        <v>0</v>
      </c>
      <c r="T439" s="204">
        <f t="shared" ref="T439:T450" si="198"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205" t="s">
        <v>214</v>
      </c>
      <c r="AT439" s="205" t="s">
        <v>147</v>
      </c>
      <c r="AU439" s="205" t="s">
        <v>81</v>
      </c>
      <c r="AY439" s="14" t="s">
        <v>145</v>
      </c>
      <c r="BE439" s="206">
        <f t="shared" ref="BE439:BE450" si="199">IF(N439="základní",J439,0)</f>
        <v>0</v>
      </c>
      <c r="BF439" s="206">
        <f t="shared" ref="BF439:BF450" si="200">IF(N439="snížená",J439,0)</f>
        <v>0</v>
      </c>
      <c r="BG439" s="206">
        <f t="shared" ref="BG439:BG450" si="201">IF(N439="zákl. přenesená",J439,0)</f>
        <v>0</v>
      </c>
      <c r="BH439" s="206">
        <f t="shared" ref="BH439:BH450" si="202">IF(N439="sníž. přenesená",J439,0)</f>
        <v>0</v>
      </c>
      <c r="BI439" s="206">
        <f t="shared" ref="BI439:BI450" si="203">IF(N439="nulová",J439,0)</f>
        <v>0</v>
      </c>
      <c r="BJ439" s="14" t="s">
        <v>79</v>
      </c>
      <c r="BK439" s="206">
        <f t="shared" ref="BK439:BK450" si="204">ROUND(I439*H439,2)</f>
        <v>0</v>
      </c>
      <c r="BL439" s="14" t="s">
        <v>214</v>
      </c>
      <c r="BM439" s="205" t="s">
        <v>1197</v>
      </c>
    </row>
    <row r="440" spans="1:65" s="2" customFormat="1" ht="21.75" customHeight="1">
      <c r="A440" s="31"/>
      <c r="B440" s="32"/>
      <c r="C440" s="193" t="s">
        <v>1198</v>
      </c>
      <c r="D440" s="193" t="s">
        <v>147</v>
      </c>
      <c r="E440" s="194" t="s">
        <v>1199</v>
      </c>
      <c r="F440" s="195" t="s">
        <v>1200</v>
      </c>
      <c r="G440" s="196" t="s">
        <v>150</v>
      </c>
      <c r="H440" s="197">
        <v>8.1539999999999999</v>
      </c>
      <c r="I440" s="198"/>
      <c r="J440" s="199">
        <f t="shared" si="195"/>
        <v>0</v>
      </c>
      <c r="K440" s="200"/>
      <c r="L440" s="36"/>
      <c r="M440" s="201" t="s">
        <v>1</v>
      </c>
      <c r="N440" s="202" t="s">
        <v>39</v>
      </c>
      <c r="O440" s="68"/>
      <c r="P440" s="203">
        <f t="shared" si="196"/>
        <v>0</v>
      </c>
      <c r="Q440" s="203">
        <v>1.3999999999999999E-4</v>
      </c>
      <c r="R440" s="203">
        <f t="shared" si="197"/>
        <v>1.1415599999999998E-3</v>
      </c>
      <c r="S440" s="203">
        <v>0</v>
      </c>
      <c r="T440" s="204">
        <f t="shared" si="198"/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205" t="s">
        <v>214</v>
      </c>
      <c r="AT440" s="205" t="s">
        <v>147</v>
      </c>
      <c r="AU440" s="205" t="s">
        <v>81</v>
      </c>
      <c r="AY440" s="14" t="s">
        <v>145</v>
      </c>
      <c r="BE440" s="206">
        <f t="shared" si="199"/>
        <v>0</v>
      </c>
      <c r="BF440" s="206">
        <f t="shared" si="200"/>
        <v>0</v>
      </c>
      <c r="BG440" s="206">
        <f t="shared" si="201"/>
        <v>0</v>
      </c>
      <c r="BH440" s="206">
        <f t="shared" si="202"/>
        <v>0</v>
      </c>
      <c r="BI440" s="206">
        <f t="shared" si="203"/>
        <v>0</v>
      </c>
      <c r="BJ440" s="14" t="s">
        <v>79</v>
      </c>
      <c r="BK440" s="206">
        <f t="shared" si="204"/>
        <v>0</v>
      </c>
      <c r="BL440" s="14" t="s">
        <v>214</v>
      </c>
      <c r="BM440" s="205" t="s">
        <v>1201</v>
      </c>
    </row>
    <row r="441" spans="1:65" s="2" customFormat="1" ht="21.75" customHeight="1">
      <c r="A441" s="31"/>
      <c r="B441" s="32"/>
      <c r="C441" s="193" t="s">
        <v>1202</v>
      </c>
      <c r="D441" s="193" t="s">
        <v>147</v>
      </c>
      <c r="E441" s="194" t="s">
        <v>1203</v>
      </c>
      <c r="F441" s="195" t="s">
        <v>1204</v>
      </c>
      <c r="G441" s="196" t="s">
        <v>630</v>
      </c>
      <c r="H441" s="197">
        <v>1</v>
      </c>
      <c r="I441" s="198"/>
      <c r="J441" s="199">
        <f t="shared" si="195"/>
        <v>0</v>
      </c>
      <c r="K441" s="200"/>
      <c r="L441" s="36"/>
      <c r="M441" s="201" t="s">
        <v>1</v>
      </c>
      <c r="N441" s="202" t="s">
        <v>39</v>
      </c>
      <c r="O441" s="68"/>
      <c r="P441" s="203">
        <f t="shared" si="196"/>
        <v>0</v>
      </c>
      <c r="Q441" s="203">
        <v>1.3999999999999999E-4</v>
      </c>
      <c r="R441" s="203">
        <f t="shared" si="197"/>
        <v>1.3999999999999999E-4</v>
      </c>
      <c r="S441" s="203">
        <v>0</v>
      </c>
      <c r="T441" s="204">
        <f t="shared" si="198"/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205" t="s">
        <v>214</v>
      </c>
      <c r="AT441" s="205" t="s">
        <v>147</v>
      </c>
      <c r="AU441" s="205" t="s">
        <v>81</v>
      </c>
      <c r="AY441" s="14" t="s">
        <v>145</v>
      </c>
      <c r="BE441" s="206">
        <f t="shared" si="199"/>
        <v>0</v>
      </c>
      <c r="BF441" s="206">
        <f t="shared" si="200"/>
        <v>0</v>
      </c>
      <c r="BG441" s="206">
        <f t="shared" si="201"/>
        <v>0</v>
      </c>
      <c r="BH441" s="206">
        <f t="shared" si="202"/>
        <v>0</v>
      </c>
      <c r="BI441" s="206">
        <f t="shared" si="203"/>
        <v>0</v>
      </c>
      <c r="BJ441" s="14" t="s">
        <v>79</v>
      </c>
      <c r="BK441" s="206">
        <f t="shared" si="204"/>
        <v>0</v>
      </c>
      <c r="BL441" s="14" t="s">
        <v>214</v>
      </c>
      <c r="BM441" s="205" t="s">
        <v>1205</v>
      </c>
    </row>
    <row r="442" spans="1:65" s="2" customFormat="1" ht="21.75" customHeight="1">
      <c r="A442" s="31"/>
      <c r="B442" s="32"/>
      <c r="C442" s="193" t="s">
        <v>1206</v>
      </c>
      <c r="D442" s="193" t="s">
        <v>147</v>
      </c>
      <c r="E442" s="194" t="s">
        <v>1207</v>
      </c>
      <c r="F442" s="195" t="s">
        <v>1208</v>
      </c>
      <c r="G442" s="196" t="s">
        <v>150</v>
      </c>
      <c r="H442" s="197">
        <v>8.1539999999999999</v>
      </c>
      <c r="I442" s="198"/>
      <c r="J442" s="199">
        <f t="shared" si="195"/>
        <v>0</v>
      </c>
      <c r="K442" s="200"/>
      <c r="L442" s="36"/>
      <c r="M442" s="201" t="s">
        <v>1</v>
      </c>
      <c r="N442" s="202" t="s">
        <v>39</v>
      </c>
      <c r="O442" s="68"/>
      <c r="P442" s="203">
        <f t="shared" si="196"/>
        <v>0</v>
      </c>
      <c r="Q442" s="203">
        <v>1.2E-4</v>
      </c>
      <c r="R442" s="203">
        <f t="shared" si="197"/>
        <v>9.784800000000001E-4</v>
      </c>
      <c r="S442" s="203">
        <v>0</v>
      </c>
      <c r="T442" s="204">
        <f t="shared" si="198"/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205" t="s">
        <v>214</v>
      </c>
      <c r="AT442" s="205" t="s">
        <v>147</v>
      </c>
      <c r="AU442" s="205" t="s">
        <v>81</v>
      </c>
      <c r="AY442" s="14" t="s">
        <v>145</v>
      </c>
      <c r="BE442" s="206">
        <f t="shared" si="199"/>
        <v>0</v>
      </c>
      <c r="BF442" s="206">
        <f t="shared" si="200"/>
        <v>0</v>
      </c>
      <c r="BG442" s="206">
        <f t="shared" si="201"/>
        <v>0</v>
      </c>
      <c r="BH442" s="206">
        <f t="shared" si="202"/>
        <v>0</v>
      </c>
      <c r="BI442" s="206">
        <f t="shared" si="203"/>
        <v>0</v>
      </c>
      <c r="BJ442" s="14" t="s">
        <v>79</v>
      </c>
      <c r="BK442" s="206">
        <f t="shared" si="204"/>
        <v>0</v>
      </c>
      <c r="BL442" s="14" t="s">
        <v>214</v>
      </c>
      <c r="BM442" s="205" t="s">
        <v>1209</v>
      </c>
    </row>
    <row r="443" spans="1:65" s="2" customFormat="1" ht="21.75" customHeight="1">
      <c r="A443" s="31"/>
      <c r="B443" s="32"/>
      <c r="C443" s="193" t="s">
        <v>1210</v>
      </c>
      <c r="D443" s="193" t="s">
        <v>147</v>
      </c>
      <c r="E443" s="194" t="s">
        <v>1211</v>
      </c>
      <c r="F443" s="195" t="s">
        <v>1212</v>
      </c>
      <c r="G443" s="196" t="s">
        <v>150</v>
      </c>
      <c r="H443" s="197">
        <v>8.1539999999999999</v>
      </c>
      <c r="I443" s="198"/>
      <c r="J443" s="199">
        <f t="shared" si="195"/>
        <v>0</v>
      </c>
      <c r="K443" s="200"/>
      <c r="L443" s="36"/>
      <c r="M443" s="201" t="s">
        <v>1</v>
      </c>
      <c r="N443" s="202" t="s">
        <v>39</v>
      </c>
      <c r="O443" s="68"/>
      <c r="P443" s="203">
        <f t="shared" si="196"/>
        <v>0</v>
      </c>
      <c r="Q443" s="203">
        <v>1.2E-4</v>
      </c>
      <c r="R443" s="203">
        <f t="shared" si="197"/>
        <v>9.784800000000001E-4</v>
      </c>
      <c r="S443" s="203">
        <v>0</v>
      </c>
      <c r="T443" s="204">
        <f t="shared" si="198"/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205" t="s">
        <v>214</v>
      </c>
      <c r="AT443" s="205" t="s">
        <v>147</v>
      </c>
      <c r="AU443" s="205" t="s">
        <v>81</v>
      </c>
      <c r="AY443" s="14" t="s">
        <v>145</v>
      </c>
      <c r="BE443" s="206">
        <f t="shared" si="199"/>
        <v>0</v>
      </c>
      <c r="BF443" s="206">
        <f t="shared" si="200"/>
        <v>0</v>
      </c>
      <c r="BG443" s="206">
        <f t="shared" si="201"/>
        <v>0</v>
      </c>
      <c r="BH443" s="206">
        <f t="shared" si="202"/>
        <v>0</v>
      </c>
      <c r="BI443" s="206">
        <f t="shared" si="203"/>
        <v>0</v>
      </c>
      <c r="BJ443" s="14" t="s">
        <v>79</v>
      </c>
      <c r="BK443" s="206">
        <f t="shared" si="204"/>
        <v>0</v>
      </c>
      <c r="BL443" s="14" t="s">
        <v>214</v>
      </c>
      <c r="BM443" s="205" t="s">
        <v>1213</v>
      </c>
    </row>
    <row r="444" spans="1:65" s="2" customFormat="1" ht="16.5" customHeight="1">
      <c r="A444" s="31"/>
      <c r="B444" s="32"/>
      <c r="C444" s="193" t="s">
        <v>1214</v>
      </c>
      <c r="D444" s="193" t="s">
        <v>147</v>
      </c>
      <c r="E444" s="194" t="s">
        <v>1215</v>
      </c>
      <c r="F444" s="195" t="s">
        <v>1216</v>
      </c>
      <c r="G444" s="196" t="s">
        <v>150</v>
      </c>
      <c r="H444" s="197">
        <v>403.21699999999998</v>
      </c>
      <c r="I444" s="198"/>
      <c r="J444" s="199">
        <f t="shared" si="195"/>
        <v>0</v>
      </c>
      <c r="K444" s="200"/>
      <c r="L444" s="36"/>
      <c r="M444" s="201" t="s">
        <v>1</v>
      </c>
      <c r="N444" s="202" t="s">
        <v>39</v>
      </c>
      <c r="O444" s="68"/>
      <c r="P444" s="203">
        <f t="shared" si="196"/>
        <v>0</v>
      </c>
      <c r="Q444" s="203">
        <v>0</v>
      </c>
      <c r="R444" s="203">
        <f t="shared" si="197"/>
        <v>0</v>
      </c>
      <c r="S444" s="203">
        <v>0</v>
      </c>
      <c r="T444" s="204">
        <f t="shared" si="198"/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205" t="s">
        <v>214</v>
      </c>
      <c r="AT444" s="205" t="s">
        <v>147</v>
      </c>
      <c r="AU444" s="205" t="s">
        <v>81</v>
      </c>
      <c r="AY444" s="14" t="s">
        <v>145</v>
      </c>
      <c r="BE444" s="206">
        <f t="shared" si="199"/>
        <v>0</v>
      </c>
      <c r="BF444" s="206">
        <f t="shared" si="200"/>
        <v>0</v>
      </c>
      <c r="BG444" s="206">
        <f t="shared" si="201"/>
        <v>0</v>
      </c>
      <c r="BH444" s="206">
        <f t="shared" si="202"/>
        <v>0</v>
      </c>
      <c r="BI444" s="206">
        <f t="shared" si="203"/>
        <v>0</v>
      </c>
      <c r="BJ444" s="14" t="s">
        <v>79</v>
      </c>
      <c r="BK444" s="206">
        <f t="shared" si="204"/>
        <v>0</v>
      </c>
      <c r="BL444" s="14" t="s">
        <v>214</v>
      </c>
      <c r="BM444" s="205" t="s">
        <v>1217</v>
      </c>
    </row>
    <row r="445" spans="1:65" s="2" customFormat="1" ht="21.75" customHeight="1">
      <c r="A445" s="31"/>
      <c r="B445" s="32"/>
      <c r="C445" s="193" t="s">
        <v>1218</v>
      </c>
      <c r="D445" s="193" t="s">
        <v>147</v>
      </c>
      <c r="E445" s="194" t="s">
        <v>1219</v>
      </c>
      <c r="F445" s="195" t="s">
        <v>1220</v>
      </c>
      <c r="G445" s="196" t="s">
        <v>150</v>
      </c>
      <c r="H445" s="197">
        <v>403.21699999999998</v>
      </c>
      <c r="I445" s="198"/>
      <c r="J445" s="199">
        <f t="shared" si="195"/>
        <v>0</v>
      </c>
      <c r="K445" s="200"/>
      <c r="L445" s="36"/>
      <c r="M445" s="201" t="s">
        <v>1</v>
      </c>
      <c r="N445" s="202" t="s">
        <v>39</v>
      </c>
      <c r="O445" s="68"/>
      <c r="P445" s="203">
        <f t="shared" si="196"/>
        <v>0</v>
      </c>
      <c r="Q445" s="203">
        <v>1.1E-4</v>
      </c>
      <c r="R445" s="203">
        <f t="shared" si="197"/>
        <v>4.4353869999999997E-2</v>
      </c>
      <c r="S445" s="203">
        <v>0</v>
      </c>
      <c r="T445" s="204">
        <f t="shared" si="198"/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205" t="s">
        <v>214</v>
      </c>
      <c r="AT445" s="205" t="s">
        <v>147</v>
      </c>
      <c r="AU445" s="205" t="s">
        <v>81</v>
      </c>
      <c r="AY445" s="14" t="s">
        <v>145</v>
      </c>
      <c r="BE445" s="206">
        <f t="shared" si="199"/>
        <v>0</v>
      </c>
      <c r="BF445" s="206">
        <f t="shared" si="200"/>
        <v>0</v>
      </c>
      <c r="BG445" s="206">
        <f t="shared" si="201"/>
        <v>0</v>
      </c>
      <c r="BH445" s="206">
        <f t="shared" si="202"/>
        <v>0</v>
      </c>
      <c r="BI445" s="206">
        <f t="shared" si="203"/>
        <v>0</v>
      </c>
      <c r="BJ445" s="14" t="s">
        <v>79</v>
      </c>
      <c r="BK445" s="206">
        <f t="shared" si="204"/>
        <v>0</v>
      </c>
      <c r="BL445" s="14" t="s">
        <v>214</v>
      </c>
      <c r="BM445" s="205" t="s">
        <v>1221</v>
      </c>
    </row>
    <row r="446" spans="1:65" s="2" customFormat="1" ht="21.75" customHeight="1">
      <c r="A446" s="31"/>
      <c r="B446" s="32"/>
      <c r="C446" s="193" t="s">
        <v>1222</v>
      </c>
      <c r="D446" s="193" t="s">
        <v>147</v>
      </c>
      <c r="E446" s="194" t="s">
        <v>1223</v>
      </c>
      <c r="F446" s="195" t="s">
        <v>1224</v>
      </c>
      <c r="G446" s="196" t="s">
        <v>150</v>
      </c>
      <c r="H446" s="197">
        <v>403.21699999999998</v>
      </c>
      <c r="I446" s="198"/>
      <c r="J446" s="199">
        <f t="shared" si="195"/>
        <v>0</v>
      </c>
      <c r="K446" s="200"/>
      <c r="L446" s="36"/>
      <c r="M446" s="201" t="s">
        <v>1</v>
      </c>
      <c r="N446" s="202" t="s">
        <v>39</v>
      </c>
      <c r="O446" s="68"/>
      <c r="P446" s="203">
        <f t="shared" si="196"/>
        <v>0</v>
      </c>
      <c r="Q446" s="203">
        <v>7.2000000000000005E-4</v>
      </c>
      <c r="R446" s="203">
        <f t="shared" si="197"/>
        <v>0.29031624</v>
      </c>
      <c r="S446" s="203">
        <v>0</v>
      </c>
      <c r="T446" s="204">
        <f t="shared" si="198"/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205" t="s">
        <v>214</v>
      </c>
      <c r="AT446" s="205" t="s">
        <v>147</v>
      </c>
      <c r="AU446" s="205" t="s">
        <v>81</v>
      </c>
      <c r="AY446" s="14" t="s">
        <v>145</v>
      </c>
      <c r="BE446" s="206">
        <f t="shared" si="199"/>
        <v>0</v>
      </c>
      <c r="BF446" s="206">
        <f t="shared" si="200"/>
        <v>0</v>
      </c>
      <c r="BG446" s="206">
        <f t="shared" si="201"/>
        <v>0</v>
      </c>
      <c r="BH446" s="206">
        <f t="shared" si="202"/>
        <v>0</v>
      </c>
      <c r="BI446" s="206">
        <f t="shared" si="203"/>
        <v>0</v>
      </c>
      <c r="BJ446" s="14" t="s">
        <v>79</v>
      </c>
      <c r="BK446" s="206">
        <f t="shared" si="204"/>
        <v>0</v>
      </c>
      <c r="BL446" s="14" t="s">
        <v>214</v>
      </c>
      <c r="BM446" s="205" t="s">
        <v>1225</v>
      </c>
    </row>
    <row r="447" spans="1:65" s="2" customFormat="1" ht="21.75" customHeight="1">
      <c r="A447" s="31"/>
      <c r="B447" s="32"/>
      <c r="C447" s="193" t="s">
        <v>1226</v>
      </c>
      <c r="D447" s="193" t="s">
        <v>147</v>
      </c>
      <c r="E447" s="194" t="s">
        <v>1227</v>
      </c>
      <c r="F447" s="195" t="s">
        <v>1228</v>
      </c>
      <c r="G447" s="196" t="s">
        <v>150</v>
      </c>
      <c r="H447" s="197">
        <v>198.37899999999999</v>
      </c>
      <c r="I447" s="198"/>
      <c r="J447" s="199">
        <f t="shared" si="195"/>
        <v>0</v>
      </c>
      <c r="K447" s="200"/>
      <c r="L447" s="36"/>
      <c r="M447" s="201" t="s">
        <v>1</v>
      </c>
      <c r="N447" s="202" t="s">
        <v>39</v>
      </c>
      <c r="O447" s="68"/>
      <c r="P447" s="203">
        <f t="shared" si="196"/>
        <v>0</v>
      </c>
      <c r="Q447" s="203">
        <v>0</v>
      </c>
      <c r="R447" s="203">
        <f t="shared" si="197"/>
        <v>0</v>
      </c>
      <c r="S447" s="203">
        <v>0</v>
      </c>
      <c r="T447" s="204">
        <f t="shared" si="198"/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205" t="s">
        <v>214</v>
      </c>
      <c r="AT447" s="205" t="s">
        <v>147</v>
      </c>
      <c r="AU447" s="205" t="s">
        <v>81</v>
      </c>
      <c r="AY447" s="14" t="s">
        <v>145</v>
      </c>
      <c r="BE447" s="206">
        <f t="shared" si="199"/>
        <v>0</v>
      </c>
      <c r="BF447" s="206">
        <f t="shared" si="200"/>
        <v>0</v>
      </c>
      <c r="BG447" s="206">
        <f t="shared" si="201"/>
        <v>0</v>
      </c>
      <c r="BH447" s="206">
        <f t="shared" si="202"/>
        <v>0</v>
      </c>
      <c r="BI447" s="206">
        <f t="shared" si="203"/>
        <v>0</v>
      </c>
      <c r="BJ447" s="14" t="s">
        <v>79</v>
      </c>
      <c r="BK447" s="206">
        <f t="shared" si="204"/>
        <v>0</v>
      </c>
      <c r="BL447" s="14" t="s">
        <v>214</v>
      </c>
      <c r="BM447" s="205" t="s">
        <v>1229</v>
      </c>
    </row>
    <row r="448" spans="1:65" s="2" customFormat="1" ht="21.75" customHeight="1">
      <c r="A448" s="31"/>
      <c r="B448" s="32"/>
      <c r="C448" s="193" t="s">
        <v>1230</v>
      </c>
      <c r="D448" s="193" t="s">
        <v>147</v>
      </c>
      <c r="E448" s="194" t="s">
        <v>1231</v>
      </c>
      <c r="F448" s="195" t="s">
        <v>1232</v>
      </c>
      <c r="G448" s="196" t="s">
        <v>150</v>
      </c>
      <c r="H448" s="197">
        <v>198.37899999999999</v>
      </c>
      <c r="I448" s="198"/>
      <c r="J448" s="199">
        <f t="shared" si="195"/>
        <v>0</v>
      </c>
      <c r="K448" s="200"/>
      <c r="L448" s="36"/>
      <c r="M448" s="201" t="s">
        <v>1</v>
      </c>
      <c r="N448" s="202" t="s">
        <v>39</v>
      </c>
      <c r="O448" s="68"/>
      <c r="P448" s="203">
        <f t="shared" si="196"/>
        <v>0</v>
      </c>
      <c r="Q448" s="203">
        <v>0</v>
      </c>
      <c r="R448" s="203">
        <f t="shared" si="197"/>
        <v>0</v>
      </c>
      <c r="S448" s="203">
        <v>0</v>
      </c>
      <c r="T448" s="204">
        <f t="shared" si="198"/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205" t="s">
        <v>214</v>
      </c>
      <c r="AT448" s="205" t="s">
        <v>147</v>
      </c>
      <c r="AU448" s="205" t="s">
        <v>81</v>
      </c>
      <c r="AY448" s="14" t="s">
        <v>145</v>
      </c>
      <c r="BE448" s="206">
        <f t="shared" si="199"/>
        <v>0</v>
      </c>
      <c r="BF448" s="206">
        <f t="shared" si="200"/>
        <v>0</v>
      </c>
      <c r="BG448" s="206">
        <f t="shared" si="201"/>
        <v>0</v>
      </c>
      <c r="BH448" s="206">
        <f t="shared" si="202"/>
        <v>0</v>
      </c>
      <c r="BI448" s="206">
        <f t="shared" si="203"/>
        <v>0</v>
      </c>
      <c r="BJ448" s="14" t="s">
        <v>79</v>
      </c>
      <c r="BK448" s="206">
        <f t="shared" si="204"/>
        <v>0</v>
      </c>
      <c r="BL448" s="14" t="s">
        <v>214</v>
      </c>
      <c r="BM448" s="205" t="s">
        <v>1233</v>
      </c>
    </row>
    <row r="449" spans="1:65" s="2" customFormat="1" ht="21.75" customHeight="1">
      <c r="A449" s="31"/>
      <c r="B449" s="32"/>
      <c r="C449" s="193" t="s">
        <v>1234</v>
      </c>
      <c r="D449" s="193" t="s">
        <v>147</v>
      </c>
      <c r="E449" s="194" t="s">
        <v>1235</v>
      </c>
      <c r="F449" s="195" t="s">
        <v>1236</v>
      </c>
      <c r="G449" s="196" t="s">
        <v>150</v>
      </c>
      <c r="H449" s="197">
        <v>198.37899999999999</v>
      </c>
      <c r="I449" s="198"/>
      <c r="J449" s="199">
        <f t="shared" si="195"/>
        <v>0</v>
      </c>
      <c r="K449" s="200"/>
      <c r="L449" s="36"/>
      <c r="M449" s="201" t="s">
        <v>1</v>
      </c>
      <c r="N449" s="202" t="s">
        <v>39</v>
      </c>
      <c r="O449" s="68"/>
      <c r="P449" s="203">
        <f t="shared" si="196"/>
        <v>0</v>
      </c>
      <c r="Q449" s="203">
        <v>2.9E-4</v>
      </c>
      <c r="R449" s="203">
        <f t="shared" si="197"/>
        <v>5.7529909999999997E-2</v>
      </c>
      <c r="S449" s="203">
        <v>0</v>
      </c>
      <c r="T449" s="204">
        <f t="shared" si="198"/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205" t="s">
        <v>214</v>
      </c>
      <c r="AT449" s="205" t="s">
        <v>147</v>
      </c>
      <c r="AU449" s="205" t="s">
        <v>81</v>
      </c>
      <c r="AY449" s="14" t="s">
        <v>145</v>
      </c>
      <c r="BE449" s="206">
        <f t="shared" si="199"/>
        <v>0</v>
      </c>
      <c r="BF449" s="206">
        <f t="shared" si="200"/>
        <v>0</v>
      </c>
      <c r="BG449" s="206">
        <f t="shared" si="201"/>
        <v>0</v>
      </c>
      <c r="BH449" s="206">
        <f t="shared" si="202"/>
        <v>0</v>
      </c>
      <c r="BI449" s="206">
        <f t="shared" si="203"/>
        <v>0</v>
      </c>
      <c r="BJ449" s="14" t="s">
        <v>79</v>
      </c>
      <c r="BK449" s="206">
        <f t="shared" si="204"/>
        <v>0</v>
      </c>
      <c r="BL449" s="14" t="s">
        <v>214</v>
      </c>
      <c r="BM449" s="205" t="s">
        <v>1237</v>
      </c>
    </row>
    <row r="450" spans="1:65" s="2" customFormat="1" ht="21.75" customHeight="1">
      <c r="A450" s="31"/>
      <c r="B450" s="32"/>
      <c r="C450" s="193" t="s">
        <v>1238</v>
      </c>
      <c r="D450" s="193" t="s">
        <v>147</v>
      </c>
      <c r="E450" s="194" t="s">
        <v>1239</v>
      </c>
      <c r="F450" s="195" t="s">
        <v>1240</v>
      </c>
      <c r="G450" s="196" t="s">
        <v>150</v>
      </c>
      <c r="H450" s="197">
        <v>198.37899999999999</v>
      </c>
      <c r="I450" s="198"/>
      <c r="J450" s="199">
        <f t="shared" si="195"/>
        <v>0</v>
      </c>
      <c r="K450" s="200"/>
      <c r="L450" s="36"/>
      <c r="M450" s="201" t="s">
        <v>1</v>
      </c>
      <c r="N450" s="202" t="s">
        <v>39</v>
      </c>
      <c r="O450" s="68"/>
      <c r="P450" s="203">
        <f t="shared" si="196"/>
        <v>0</v>
      </c>
      <c r="Q450" s="203">
        <v>5.0000000000000001E-4</v>
      </c>
      <c r="R450" s="203">
        <f t="shared" si="197"/>
        <v>9.91895E-2</v>
      </c>
      <c r="S450" s="203">
        <v>0</v>
      </c>
      <c r="T450" s="204">
        <f t="shared" si="198"/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205" t="s">
        <v>214</v>
      </c>
      <c r="AT450" s="205" t="s">
        <v>147</v>
      </c>
      <c r="AU450" s="205" t="s">
        <v>81</v>
      </c>
      <c r="AY450" s="14" t="s">
        <v>145</v>
      </c>
      <c r="BE450" s="206">
        <f t="shared" si="199"/>
        <v>0</v>
      </c>
      <c r="BF450" s="206">
        <f t="shared" si="200"/>
        <v>0</v>
      </c>
      <c r="BG450" s="206">
        <f t="shared" si="201"/>
        <v>0</v>
      </c>
      <c r="BH450" s="206">
        <f t="shared" si="202"/>
        <v>0</v>
      </c>
      <c r="BI450" s="206">
        <f t="shared" si="203"/>
        <v>0</v>
      </c>
      <c r="BJ450" s="14" t="s">
        <v>79</v>
      </c>
      <c r="BK450" s="206">
        <f t="shared" si="204"/>
        <v>0</v>
      </c>
      <c r="BL450" s="14" t="s">
        <v>214</v>
      </c>
      <c r="BM450" s="205" t="s">
        <v>1241</v>
      </c>
    </row>
    <row r="451" spans="1:65" s="12" customFormat="1" ht="22.9" customHeight="1">
      <c r="B451" s="177"/>
      <c r="C451" s="178"/>
      <c r="D451" s="179" t="s">
        <v>73</v>
      </c>
      <c r="E451" s="191" t="s">
        <v>1242</v>
      </c>
      <c r="F451" s="191" t="s">
        <v>1243</v>
      </c>
      <c r="G451" s="178"/>
      <c r="H451" s="178"/>
      <c r="I451" s="181"/>
      <c r="J451" s="192">
        <f>BK451</f>
        <v>0</v>
      </c>
      <c r="K451" s="178"/>
      <c r="L451" s="183"/>
      <c r="M451" s="184"/>
      <c r="N451" s="185"/>
      <c r="O451" s="185"/>
      <c r="P451" s="186">
        <f>SUM(P452:P454)</f>
        <v>0</v>
      </c>
      <c r="Q451" s="185"/>
      <c r="R451" s="186">
        <f>SUM(R452:R454)</f>
        <v>0.38092404000000002</v>
      </c>
      <c r="S451" s="185"/>
      <c r="T451" s="187">
        <f>SUM(T452:T454)</f>
        <v>0</v>
      </c>
      <c r="AR451" s="188" t="s">
        <v>81</v>
      </c>
      <c r="AT451" s="189" t="s">
        <v>73</v>
      </c>
      <c r="AU451" s="189" t="s">
        <v>79</v>
      </c>
      <c r="AY451" s="188" t="s">
        <v>145</v>
      </c>
      <c r="BK451" s="190">
        <f>SUM(BK452:BK454)</f>
        <v>0</v>
      </c>
    </row>
    <row r="452" spans="1:65" s="2" customFormat="1" ht="21.75" customHeight="1">
      <c r="A452" s="31"/>
      <c r="B452" s="32"/>
      <c r="C452" s="193" t="s">
        <v>1244</v>
      </c>
      <c r="D452" s="193" t="s">
        <v>147</v>
      </c>
      <c r="E452" s="194" t="s">
        <v>1245</v>
      </c>
      <c r="F452" s="195" t="s">
        <v>1246</v>
      </c>
      <c r="G452" s="196" t="s">
        <v>150</v>
      </c>
      <c r="H452" s="197">
        <v>777.39599999999996</v>
      </c>
      <c r="I452" s="198"/>
      <c r="J452" s="199">
        <f>ROUND(I452*H452,2)</f>
        <v>0</v>
      </c>
      <c r="K452" s="200"/>
      <c r="L452" s="36"/>
      <c r="M452" s="201" t="s">
        <v>1</v>
      </c>
      <c r="N452" s="202" t="s">
        <v>39</v>
      </c>
      <c r="O452" s="68"/>
      <c r="P452" s="203">
        <f>O452*H452</f>
        <v>0</v>
      </c>
      <c r="Q452" s="203">
        <v>0</v>
      </c>
      <c r="R452" s="203">
        <f>Q452*H452</f>
        <v>0</v>
      </c>
      <c r="S452" s="203">
        <v>0</v>
      </c>
      <c r="T452" s="204">
        <f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205" t="s">
        <v>214</v>
      </c>
      <c r="AT452" s="205" t="s">
        <v>147</v>
      </c>
      <c r="AU452" s="205" t="s">
        <v>81</v>
      </c>
      <c r="AY452" s="14" t="s">
        <v>145</v>
      </c>
      <c r="BE452" s="206">
        <f>IF(N452="základní",J452,0)</f>
        <v>0</v>
      </c>
      <c r="BF452" s="206">
        <f>IF(N452="snížená",J452,0)</f>
        <v>0</v>
      </c>
      <c r="BG452" s="206">
        <f>IF(N452="zákl. přenesená",J452,0)</f>
        <v>0</v>
      </c>
      <c r="BH452" s="206">
        <f>IF(N452="sníž. přenesená",J452,0)</f>
        <v>0</v>
      </c>
      <c r="BI452" s="206">
        <f>IF(N452="nulová",J452,0)</f>
        <v>0</v>
      </c>
      <c r="BJ452" s="14" t="s">
        <v>79</v>
      </c>
      <c r="BK452" s="206">
        <f>ROUND(I452*H452,2)</f>
        <v>0</v>
      </c>
      <c r="BL452" s="14" t="s">
        <v>214</v>
      </c>
      <c r="BM452" s="205" t="s">
        <v>1247</v>
      </c>
    </row>
    <row r="453" spans="1:65" s="2" customFormat="1" ht="21.75" customHeight="1">
      <c r="A453" s="31"/>
      <c r="B453" s="32"/>
      <c r="C453" s="193" t="s">
        <v>1248</v>
      </c>
      <c r="D453" s="193" t="s">
        <v>147</v>
      </c>
      <c r="E453" s="194" t="s">
        <v>1249</v>
      </c>
      <c r="F453" s="195" t="s">
        <v>1250</v>
      </c>
      <c r="G453" s="196" t="s">
        <v>150</v>
      </c>
      <c r="H453" s="197">
        <v>777.39599999999996</v>
      </c>
      <c r="I453" s="198"/>
      <c r="J453" s="199">
        <f>ROUND(I453*H453,2)</f>
        <v>0</v>
      </c>
      <c r="K453" s="200"/>
      <c r="L453" s="36"/>
      <c r="M453" s="201" t="s">
        <v>1</v>
      </c>
      <c r="N453" s="202" t="s">
        <v>39</v>
      </c>
      <c r="O453" s="68"/>
      <c r="P453" s="203">
        <f>O453*H453</f>
        <v>0</v>
      </c>
      <c r="Q453" s="203">
        <v>2.0000000000000001E-4</v>
      </c>
      <c r="R453" s="203">
        <f>Q453*H453</f>
        <v>0.15547920000000001</v>
      </c>
      <c r="S453" s="203">
        <v>0</v>
      </c>
      <c r="T453" s="204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205" t="s">
        <v>214</v>
      </c>
      <c r="AT453" s="205" t="s">
        <v>147</v>
      </c>
      <c r="AU453" s="205" t="s">
        <v>81</v>
      </c>
      <c r="AY453" s="14" t="s">
        <v>145</v>
      </c>
      <c r="BE453" s="206">
        <f>IF(N453="základní",J453,0)</f>
        <v>0</v>
      </c>
      <c r="BF453" s="206">
        <f>IF(N453="snížená",J453,0)</f>
        <v>0</v>
      </c>
      <c r="BG453" s="206">
        <f>IF(N453="zákl. přenesená",J453,0)</f>
        <v>0</v>
      </c>
      <c r="BH453" s="206">
        <f>IF(N453="sníž. přenesená",J453,0)</f>
        <v>0</v>
      </c>
      <c r="BI453" s="206">
        <f>IF(N453="nulová",J453,0)</f>
        <v>0</v>
      </c>
      <c r="BJ453" s="14" t="s">
        <v>79</v>
      </c>
      <c r="BK453" s="206">
        <f>ROUND(I453*H453,2)</f>
        <v>0</v>
      </c>
      <c r="BL453" s="14" t="s">
        <v>214</v>
      </c>
      <c r="BM453" s="205" t="s">
        <v>1251</v>
      </c>
    </row>
    <row r="454" spans="1:65" s="2" customFormat="1" ht="21.75" customHeight="1">
      <c r="A454" s="31"/>
      <c r="B454" s="32"/>
      <c r="C454" s="193" t="s">
        <v>1252</v>
      </c>
      <c r="D454" s="193" t="s">
        <v>147</v>
      </c>
      <c r="E454" s="194" t="s">
        <v>1253</v>
      </c>
      <c r="F454" s="195" t="s">
        <v>1254</v>
      </c>
      <c r="G454" s="196" t="s">
        <v>150</v>
      </c>
      <c r="H454" s="197">
        <v>777.39599999999996</v>
      </c>
      <c r="I454" s="198"/>
      <c r="J454" s="199">
        <f>ROUND(I454*H454,2)</f>
        <v>0</v>
      </c>
      <c r="K454" s="200"/>
      <c r="L454" s="36"/>
      <c r="M454" s="222" t="s">
        <v>1</v>
      </c>
      <c r="N454" s="223" t="s">
        <v>39</v>
      </c>
      <c r="O454" s="224"/>
      <c r="P454" s="225">
        <f>O454*H454</f>
        <v>0</v>
      </c>
      <c r="Q454" s="225">
        <v>2.9E-4</v>
      </c>
      <c r="R454" s="225">
        <f>Q454*H454</f>
        <v>0.22544483999999998</v>
      </c>
      <c r="S454" s="225">
        <v>0</v>
      </c>
      <c r="T454" s="226">
        <f>S454*H454</f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205" t="s">
        <v>214</v>
      </c>
      <c r="AT454" s="205" t="s">
        <v>147</v>
      </c>
      <c r="AU454" s="205" t="s">
        <v>81</v>
      </c>
      <c r="AY454" s="14" t="s">
        <v>145</v>
      </c>
      <c r="BE454" s="206">
        <f>IF(N454="základní",J454,0)</f>
        <v>0</v>
      </c>
      <c r="BF454" s="206">
        <f>IF(N454="snížená",J454,0)</f>
        <v>0</v>
      </c>
      <c r="BG454" s="206">
        <f>IF(N454="zákl. přenesená",J454,0)</f>
        <v>0</v>
      </c>
      <c r="BH454" s="206">
        <f>IF(N454="sníž. přenesená",J454,0)</f>
        <v>0</v>
      </c>
      <c r="BI454" s="206">
        <f>IF(N454="nulová",J454,0)</f>
        <v>0</v>
      </c>
      <c r="BJ454" s="14" t="s">
        <v>79</v>
      </c>
      <c r="BK454" s="206">
        <f>ROUND(I454*H454,2)</f>
        <v>0</v>
      </c>
      <c r="BL454" s="14" t="s">
        <v>214</v>
      </c>
      <c r="BM454" s="205" t="s">
        <v>1255</v>
      </c>
    </row>
    <row r="455" spans="1:65" s="2" customFormat="1" ht="6.95" customHeight="1">
      <c r="A455" s="31"/>
      <c r="B455" s="51"/>
      <c r="C455" s="52"/>
      <c r="D455" s="52"/>
      <c r="E455" s="52"/>
      <c r="F455" s="52"/>
      <c r="G455" s="52"/>
      <c r="H455" s="52"/>
      <c r="I455" s="52"/>
      <c r="J455" s="52"/>
      <c r="K455" s="52"/>
      <c r="L455" s="36"/>
      <c r="M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</row>
  </sheetData>
  <sheetProtection algorithmName="SHA-512" hashValue="kl1pownsDkfUqyr+RmnzZRCooBXWfUkZi6E4tixpUrKMbSMtNKt4Q1R7CL6w6F9NesyITNBEsKWs94y+L8m4iQ==" saltValue="F0tBbsNQqCAv9qp71ikqAlNu+HqZZyplJDGVMsJcRJC2yXBvZJCSwiZUTMOgRgOwTy+3IAM0T8dAw2RF1JoJMw==" spinCount="100000" sheet="1" objects="1" scenarios="1" formatColumns="0" formatRows="0" autoFilter="0"/>
  <autoFilter ref="C151:K454"/>
  <mergeCells count="11">
    <mergeCell ref="L2:V2"/>
    <mergeCell ref="D129:F129"/>
    <mergeCell ref="D130:F130"/>
    <mergeCell ref="D131:F131"/>
    <mergeCell ref="D132:F132"/>
    <mergeCell ref="E144:H144"/>
    <mergeCell ref="E7:H7"/>
    <mergeCell ref="E16:H16"/>
    <mergeCell ref="E25:H25"/>
    <mergeCell ref="E85:H85"/>
    <mergeCell ref="D128:F12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2020-073_2 - Stavební úpr...</vt:lpstr>
      <vt:lpstr>'2020-073_2 - Stavební úpr...'!Názvy_tisku</vt:lpstr>
      <vt:lpstr>'Rekapitulace stavby'!Názvy_tisku</vt:lpstr>
      <vt:lpstr>'2020-073_2 - Stavební úpr...'!Oblast_tisku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MKADERABEK\Martin</dc:creator>
  <cp:lastModifiedBy>Zbyšek Čelikovský</cp:lastModifiedBy>
  <dcterms:created xsi:type="dcterms:W3CDTF">2021-01-19T10:02:48Z</dcterms:created>
  <dcterms:modified xsi:type="dcterms:W3CDTF">2021-01-19T12:56:54Z</dcterms:modified>
</cp:coreProperties>
</file>